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" sheetId="8" r:id="rId1"/>
    <sheet name="別紙" sheetId="1" r:id="rId2"/>
  </sheets>
  <definedNames>
    <definedName name="_xlnm.Print_Area" localSheetId="0">'治験（医療機器）'!$B$1:$M$61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" l="1"/>
  <c r="D56" i="8"/>
  <c r="D64" i="8" l="1"/>
  <c r="D54" i="8"/>
  <c r="D32" i="8" l="1"/>
  <c r="D31" i="8"/>
  <c r="D15" i="8" l="1"/>
  <c r="D16" i="8" l="1"/>
  <c r="D66" i="8" l="1"/>
  <c r="G36" i="1" l="1"/>
  <c r="G40" i="1"/>
  <c r="G41" i="1"/>
  <c r="G42" i="1"/>
  <c r="G43" i="1"/>
  <c r="G39" i="1"/>
  <c r="G38" i="1"/>
  <c r="G37" i="1"/>
  <c r="D23" i="8" l="1"/>
  <c r="D24" i="8" l="1"/>
  <c r="D51" i="8"/>
  <c r="O40" i="1" l="1"/>
  <c r="L40" i="1" l="1"/>
  <c r="D55" i="8"/>
  <c r="D36" i="8"/>
  <c r="D33" i="8"/>
  <c r="D67" i="8" s="1"/>
  <c r="D30" i="8"/>
  <c r="D29" i="8"/>
  <c r="D65" i="8" s="1"/>
  <c r="D25" i="8" l="1"/>
  <c r="D58" i="8"/>
  <c r="D37" i="8"/>
  <c r="D38" i="8" s="1"/>
  <c r="D39" i="8" s="1"/>
  <c r="L41" i="1"/>
  <c r="L42" i="1"/>
  <c r="L43" i="1"/>
  <c r="D17" i="8" l="1"/>
  <c r="E36" i="1"/>
  <c r="D43" i="8" l="1"/>
  <c r="D63" i="8" s="1"/>
  <c r="E40" i="1"/>
  <c r="D44" i="8" s="1"/>
  <c r="E44" i="1" l="1"/>
  <c r="D45" i="8" s="1"/>
  <c r="E45" i="1" l="1"/>
  <c r="D46" i="8" s="1"/>
  <c r="D68" i="8" s="1"/>
  <c r="B31" i="1"/>
  <c r="E46" i="1" l="1"/>
  <c r="D47" i="8"/>
  <c r="H22" i="1"/>
  <c r="K22" i="1" s="1"/>
  <c r="E31" i="1" s="1"/>
  <c r="H31" i="1" s="1"/>
  <c r="K31" i="1" s="1"/>
  <c r="N31" i="1" s="1"/>
  <c r="D69" i="8" l="1"/>
  <c r="D60" i="8"/>
</calcChain>
</file>

<file path=xl/sharedStrings.xml><?xml version="1.0" encoding="utf-8"?>
<sst xmlns="http://schemas.openxmlformats.org/spreadsheetml/2006/main" count="184" uniqueCount="142">
  <si>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</si>
  <si>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</si>
  <si>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</si>
  <si>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</si>
  <si>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</si>
  <si>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</si>
  <si>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</si>
  <si>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</si>
  <si>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</si>
  <si>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</si>
  <si>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</si>
  <si>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</si>
  <si>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</si>
  <si>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</si>
  <si>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</si>
  <si>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</si>
  <si>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</si>
  <si>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</si>
  <si>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</si>
  <si>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</si>
  <si>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</si>
  <si>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</si>
  <si>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5,000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</si>
  <si>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</si>
  <si>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</si>
  <si>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</si>
  <si>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</si>
  <si>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</si>
  <si>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</si>
  <si>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</si>
  <si>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</si>
  <si>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</si>
  <si>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</si>
  <si>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</si>
  <si>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</si>
  <si>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</si>
  <si>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</si>
  <si>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</si>
  <si>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</si>
  <si>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</si>
  <si>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</si>
  <si>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</si>
  <si>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</si>
  <si>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</si>
  <si>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</si>
  <si>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</si>
  <si>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</si>
  <si>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</si>
  <si>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</si>
  <si>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</si>
  <si>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</si>
  <si>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</si>
  <si>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</si>
  <si>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</si>
  <si>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</si>
  <si>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</si>
  <si>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</si>
  <si>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</si>
  <si>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</si>
  <si>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</si>
  <si>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×7,000円</t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</si>
  <si>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</si>
  <si>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</si>
  <si>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</si>
  <si>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</si>
  <si>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</si>
  <si>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</si>
  <si>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</si>
  <si>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</si>
  <si>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</si>
  <si>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</si>
  <si>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</si>
  <si>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</si>
  <si>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</si>
  <si>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</si>
  <si>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</si>
  <si>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</si>
  <si>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</si>
  <si>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</si>
  <si>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</si>
  <si>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</si>
  <si>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</si>
  <si>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</si>
  <si>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</si>
  <si>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</si>
  <si>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</si>
  <si>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20"/>
  </si>
  <si>
    <t>×5,000円＋消費税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</si>
  <si>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</si>
  <si>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</si>
  <si>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</si>
  <si>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</si>
  <si>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</si>
  <si>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</si>
  <si>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</si>
  <si>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</si>
  <si>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</si>
  <si>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</si>
  <si>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</si>
  <si>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</si>
  <si>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</si>
  <si>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</si>
  <si>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</si>
  <si>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</si>
  <si>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</si>
  <si>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</si>
  <si>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</si>
  <si>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</si>
  <si>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300,000円＋消費税</t>
    <rPh sb="7" eb="8">
      <t>エン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</si>
  <si>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</si>
  <si>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経費算定表（製造販売後臨床試験：医療機器）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8">
      <t>イリョウ</t>
    </rPh>
    <rPh sb="18" eb="20">
      <t>キキ</t>
    </rPh>
    <phoneticPr fontId="20"/>
  </si>
  <si>
    <t>試験課題名：</t>
    <rPh sb="0" eb="2">
      <t>シケン</t>
    </rPh>
    <rPh sb="2" eb="4">
      <t>カダイ</t>
    </rPh>
    <rPh sb="4" eb="5">
      <t>メイ</t>
    </rPh>
    <phoneticPr fontId="20"/>
  </si>
  <si>
    <t>(2)試験機器管理費</t>
    <rPh sb="3" eb="5">
      <t>シケン</t>
    </rPh>
    <rPh sb="5" eb="7">
      <t>キキ</t>
    </rPh>
    <rPh sb="7" eb="10">
      <t>カンリヒ</t>
    </rPh>
    <phoneticPr fontId="20"/>
  </si>
  <si>
    <t>× 6,000×0.8＋消費税</t>
    <rPh sb="12" eb="15">
      <t>ショウヒゼイ</t>
    </rPh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</si>
  <si>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</si>
  <si>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</si>
  <si>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</si>
  <si>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</si>
  <si>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</si>
  <si>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</si>
  <si>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</si>
  <si>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</si>
  <si>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</si>
  <si>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</si>
  <si>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</si>
  <si>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</si>
  <si>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</si>
  <si>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120,000円＋消費税/年度　</t>
    <rPh sb="7" eb="8">
      <t>エン</t>
    </rPh>
    <rPh sb="13" eb="15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</si>
  <si>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</si>
  <si>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</si>
  <si>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</si>
  <si>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</si>
  <si>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</si>
  <si>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</si>
  <si>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</si>
  <si>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(Ⅱ)CRC等経費</t>
    <rPh sb="6" eb="7">
      <t>ナド</t>
    </rPh>
    <rPh sb="7" eb="9">
      <t>ケイヒ</t>
    </rPh>
    <phoneticPr fontId="20"/>
  </si>
  <si>
    <t>×50,000円＋消費税</t>
    <phoneticPr fontId="1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</si>
  <si>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</si>
  <si>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</si>
  <si>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</si>
  <si>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（(Ⅰ)+(Ⅱ)+(Ⅲ)+（Ⅳ)）×0.3</t>
    <phoneticPr fontId="20"/>
  </si>
  <si>
    <t>（(Ⅰ)+(Ⅱ)+(Ⅲ)）×0.2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</si>
</sst>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8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3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19" fillId="0" borderId="0" xfId="3" applyFont="1" applyFill="1" applyBorder="1" applyAlignment="1" applyProtection="1">
      <alignment horizontal="center" vertical="center" wrapText="1"/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center" vertical="center"/>
    </xf>
    <xf numFmtId="38" fontId="19" fillId="0" borderId="3" xfId="3" applyFont="1" applyBorder="1" applyAlignment="1" applyProtection="1">
      <alignment horizontal="right" vertical="center"/>
    </xf>
    <xf numFmtId="38" fontId="19" fillId="0" borderId="45" xfId="3" applyFont="1" applyFill="1" applyBorder="1" applyAlignment="1" applyProtection="1">
      <alignment horizontal="center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0" fontId="19" fillId="0" borderId="1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/>
    </xf>
    <xf numFmtId="38" fontId="19" fillId="0" borderId="1" xfId="3" applyFont="1" applyFill="1" applyBorder="1" applyAlignment="1">
      <alignment horizontal="left" vertical="center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left" vertical="center" wrapText="1"/>
    </xf>
    <xf numFmtId="38" fontId="19" fillId="0" borderId="1" xfId="3" applyFont="1" applyFill="1" applyBorder="1" applyAlignment="1">
      <alignment horizontal="left" vertical="center" wrapText="1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64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19" fillId="0" borderId="1" xfId="0" applyFont="1" applyBorder="1" applyAlignment="1"/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38" fontId="19" fillId="0" borderId="35" xfId="3" applyFont="1" applyFill="1" applyBorder="1" applyAlignment="1">
      <alignment horizontal="left" vertical="center"/>
    </xf>
    <xf numFmtId="38" fontId="19" fillId="0" borderId="35" xfId="3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0" borderId="4" xfId="2" applyFont="1" applyFill="1" applyBorder="1" applyAlignment="1">
      <alignment horizontal="left" vertical="center" wrapText="1"/>
    </xf>
    <xf numFmtId="0" fontId="22" fillId="0" borderId="5" xfId="2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0" fontId="19" fillId="0" borderId="6" xfId="2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59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63" xfId="3" applyFont="1" applyFill="1" applyBorder="1" applyAlignment="1">
      <alignment horizontal="left" vertical="center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protection locked="0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3" fontId="15" fillId="0" borderId="50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51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52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255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38" fontId="13" fillId="0" borderId="59" xfId="1" applyFont="1" applyFill="1" applyBorder="1" applyAlignment="1">
      <alignment horizontal="right" vertical="center"/>
    </xf>
    <xf numFmtId="38" fontId="13" fillId="0" borderId="33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38" fontId="13" fillId="0" borderId="66" xfId="1" applyFont="1" applyFill="1" applyBorder="1" applyAlignment="1">
      <alignment horizontal="right" vertical="center"/>
    </xf>
    <xf numFmtId="38" fontId="13" fillId="0" borderId="6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65" xfId="1" applyFont="1" applyFill="1" applyBorder="1" applyAlignment="1">
      <alignment horizontal="right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115" zoomScaleNormal="115" zoomScaleSheetLayoutView="100" workbookViewId="0">
      <selection activeCell="D51" sqref="D51:D53"/>
    </sheetView>
  </sheetViews>
  <sheetFormatPr defaultRowHeight="13.5" x14ac:dyDescent="0.15"/>
  <cols>
    <col min="1" max="1" width="9" style="46"/>
    <col min="2" max="3" width="14" style="46" customWidth="1"/>
    <col min="4" max="4" width="14.875" style="85" customWidth="1"/>
    <col min="5" max="5" width="5.25" style="86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146" t="s">
        <v>110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39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51"/>
      <c r="O3" s="51"/>
    </row>
    <row r="4" spans="2:15" ht="39" customHeight="1" x14ac:dyDescent="0.15">
      <c r="B4" s="50" t="s">
        <v>111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47"/>
      <c r="O4" s="47"/>
    </row>
    <row r="5" spans="2:15" ht="20.100000000000001" customHeight="1" x14ac:dyDescent="0.15">
      <c r="B5" s="50" t="s">
        <v>40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5" ht="20.100000000000001" customHeight="1" x14ac:dyDescent="0.15">
      <c r="B6" s="50" t="s">
        <v>41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2:15" ht="20.100000000000001" customHeight="1" x14ac:dyDescent="0.15">
      <c r="B7" s="50" t="s">
        <v>42</v>
      </c>
      <c r="C7" s="145" t="s">
        <v>123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2:15" ht="15.75" customHeight="1" x14ac:dyDescent="0.15"/>
    <row r="9" spans="2:15" ht="15" customHeight="1" x14ac:dyDescent="0.15">
      <c r="B9" s="63" t="s">
        <v>101</v>
      </c>
      <c r="E9" s="87"/>
    </row>
    <row r="10" spans="2:15" ht="17.100000000000001" customHeight="1" x14ac:dyDescent="0.15">
      <c r="B10" s="153" t="s">
        <v>43</v>
      </c>
      <c r="C10" s="154"/>
      <c r="D10" s="88" t="s">
        <v>44</v>
      </c>
      <c r="E10" s="88" t="s">
        <v>91</v>
      </c>
      <c r="F10" s="205" t="s">
        <v>45</v>
      </c>
      <c r="G10" s="206"/>
      <c r="H10" s="206"/>
      <c r="I10" s="206"/>
      <c r="J10" s="206"/>
      <c r="K10" s="206"/>
      <c r="L10" s="206"/>
      <c r="M10" s="207"/>
      <c r="N10" s="89"/>
    </row>
    <row r="11" spans="2:15" s="52" customFormat="1" ht="15" customHeight="1" x14ac:dyDescent="0.4">
      <c r="B11" s="157" t="s">
        <v>47</v>
      </c>
      <c r="C11" s="158"/>
      <c r="D11" s="90"/>
      <c r="E11" s="91"/>
      <c r="F11" s="202" t="s">
        <v>124</v>
      </c>
      <c r="G11" s="203"/>
      <c r="H11" s="203"/>
      <c r="I11" s="203"/>
      <c r="J11" s="203"/>
      <c r="K11" s="203"/>
      <c r="L11" s="203"/>
      <c r="M11" s="204"/>
      <c r="N11" s="81"/>
    </row>
    <row r="12" spans="2:15" s="52" customFormat="1" ht="15" customHeight="1" x14ac:dyDescent="0.4">
      <c r="B12" s="155" t="s">
        <v>48</v>
      </c>
      <c r="C12" s="156"/>
      <c r="D12" s="54"/>
      <c r="E12" s="91"/>
      <c r="F12" s="202" t="s">
        <v>108</v>
      </c>
      <c r="G12" s="203"/>
      <c r="H12" s="203"/>
      <c r="I12" s="203"/>
      <c r="J12" s="203"/>
      <c r="K12" s="203"/>
      <c r="L12" s="203"/>
      <c r="M12" s="204"/>
      <c r="N12" s="81"/>
    </row>
    <row r="13" spans="2:15" s="52" customFormat="1" ht="15" customHeight="1" x14ac:dyDescent="0.4">
      <c r="B13" s="157" t="s">
        <v>105</v>
      </c>
      <c r="C13" s="158"/>
      <c r="D13" s="90"/>
      <c r="E13" s="91"/>
      <c r="F13" s="202" t="s">
        <v>49</v>
      </c>
      <c r="G13" s="203"/>
      <c r="H13" s="203"/>
      <c r="I13" s="203"/>
      <c r="J13" s="203"/>
      <c r="K13" s="203"/>
      <c r="L13" s="203"/>
      <c r="M13" s="204"/>
      <c r="N13" s="81"/>
    </row>
    <row r="14" spans="2:15" s="52" customFormat="1" ht="15" customHeight="1" x14ac:dyDescent="0.4">
      <c r="B14" s="157" t="s">
        <v>120</v>
      </c>
      <c r="C14" s="158"/>
      <c r="D14" s="90"/>
      <c r="E14" s="91"/>
      <c r="F14" s="202" t="s">
        <v>50</v>
      </c>
      <c r="G14" s="203"/>
      <c r="H14" s="203"/>
      <c r="I14" s="203"/>
      <c r="J14" s="203"/>
      <c r="K14" s="203"/>
      <c r="L14" s="203"/>
      <c r="M14" s="204"/>
      <c r="N14" s="81"/>
    </row>
    <row r="15" spans="2:15" s="47" customFormat="1" ht="15" customHeight="1" x14ac:dyDescent="0.4">
      <c r="B15" s="151" t="s">
        <v>106</v>
      </c>
      <c r="C15" s="152"/>
      <c r="D15" s="92">
        <f>ROUNDDOWN((D11+D12++D13+D14)*0.2,0)</f>
        <v>0</v>
      </c>
      <c r="E15" s="91"/>
      <c r="F15" s="178" t="s">
        <v>125</v>
      </c>
      <c r="G15" s="179"/>
      <c r="H15" s="179"/>
      <c r="I15" s="179"/>
      <c r="J15" s="179"/>
      <c r="K15" s="179"/>
      <c r="L15" s="179"/>
      <c r="M15" s="180"/>
      <c r="N15" s="93"/>
    </row>
    <row r="16" spans="2:15" s="47" customFormat="1" ht="15" customHeight="1" x14ac:dyDescent="0.4">
      <c r="B16" s="151" t="s">
        <v>107</v>
      </c>
      <c r="C16" s="152"/>
      <c r="D16" s="92">
        <f>ROUNDDOWN((D11+D12+D13+D14+D15)*0.3,0)</f>
        <v>0</v>
      </c>
      <c r="E16" s="91"/>
      <c r="F16" s="178" t="s">
        <v>126</v>
      </c>
      <c r="G16" s="179"/>
      <c r="H16" s="179"/>
      <c r="I16" s="179"/>
      <c r="J16" s="179"/>
      <c r="K16" s="179"/>
      <c r="L16" s="179"/>
      <c r="M16" s="180"/>
      <c r="N16" s="93"/>
    </row>
    <row r="17" spans="2:17" s="47" customFormat="1" ht="17.100000000000001" customHeight="1" x14ac:dyDescent="0.4">
      <c r="B17" s="153" t="s">
        <v>52</v>
      </c>
      <c r="C17" s="154"/>
      <c r="D17" s="90">
        <f>SUM(D11:D16)</f>
        <v>0</v>
      </c>
      <c r="E17" s="94"/>
      <c r="F17" s="95"/>
      <c r="G17" s="96"/>
      <c r="H17" s="96"/>
      <c r="I17" s="96"/>
      <c r="J17" s="96"/>
      <c r="K17" s="96"/>
      <c r="L17" s="96"/>
      <c r="M17" s="97"/>
      <c r="N17" s="98"/>
    </row>
    <row r="18" spans="2:17" s="47" customFormat="1" ht="15" customHeight="1" x14ac:dyDescent="0.4">
      <c r="B18" s="188"/>
      <c r="C18" s="188"/>
      <c r="D18" s="188"/>
      <c r="E18" s="164"/>
      <c r="F18" s="164"/>
      <c r="G18" s="164"/>
      <c r="H18" s="164"/>
      <c r="I18" s="164"/>
      <c r="J18" s="164"/>
      <c r="K18" s="164"/>
    </row>
    <row r="19" spans="2:17" s="47" customFormat="1" ht="15" customHeight="1" x14ac:dyDescent="0.15">
      <c r="B19" s="64" t="s">
        <v>102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153" t="s">
        <v>43</v>
      </c>
      <c r="C20" s="154"/>
      <c r="D20" s="88" t="s">
        <v>44</v>
      </c>
      <c r="E20" s="88" t="s">
        <v>91</v>
      </c>
      <c r="F20" s="148" t="s">
        <v>45</v>
      </c>
      <c r="G20" s="148"/>
      <c r="H20" s="148"/>
      <c r="I20" s="148"/>
      <c r="J20" s="148"/>
      <c r="K20" s="148"/>
      <c r="L20" s="148"/>
      <c r="M20" s="148"/>
    </row>
    <row r="21" spans="2:17" s="47" customFormat="1" ht="15" customHeight="1" x14ac:dyDescent="0.4">
      <c r="B21" s="157" t="s">
        <v>46</v>
      </c>
      <c r="C21" s="158"/>
      <c r="D21" s="90"/>
      <c r="E21" s="91"/>
      <c r="F21" s="150" t="s">
        <v>90</v>
      </c>
      <c r="G21" s="150"/>
      <c r="H21" s="150"/>
      <c r="I21" s="150"/>
      <c r="J21" s="150"/>
      <c r="K21" s="150"/>
      <c r="L21" s="150"/>
      <c r="M21" s="150"/>
    </row>
    <row r="22" spans="2:17" s="47" customFormat="1" ht="15" customHeight="1" x14ac:dyDescent="0.4">
      <c r="B22" s="155" t="s">
        <v>72</v>
      </c>
      <c r="C22" s="156"/>
      <c r="D22" s="54"/>
      <c r="E22" s="91"/>
      <c r="F22" s="150" t="s">
        <v>127</v>
      </c>
      <c r="G22" s="150"/>
      <c r="H22" s="150"/>
      <c r="I22" s="150"/>
      <c r="J22" s="150"/>
      <c r="K22" s="150"/>
      <c r="L22" s="150"/>
      <c r="M22" s="150"/>
    </row>
    <row r="23" spans="2:17" s="47" customFormat="1" ht="15" customHeight="1" x14ac:dyDescent="0.4">
      <c r="B23" s="151" t="s">
        <v>128</v>
      </c>
      <c r="C23" s="152"/>
      <c r="D23" s="92">
        <f>ROUNDDOWN((D21+D22)*0.2,0)</f>
        <v>0</v>
      </c>
      <c r="E23" s="91"/>
      <c r="F23" s="150" t="s">
        <v>129</v>
      </c>
      <c r="G23" s="150"/>
      <c r="H23" s="150"/>
      <c r="I23" s="150"/>
      <c r="J23" s="150"/>
      <c r="K23" s="150"/>
      <c r="L23" s="150"/>
      <c r="M23" s="150"/>
    </row>
    <row r="24" spans="2:17" s="47" customFormat="1" ht="15" customHeight="1" x14ac:dyDescent="0.4">
      <c r="B24" s="151" t="s">
        <v>130</v>
      </c>
      <c r="C24" s="152"/>
      <c r="D24" s="92">
        <f>ROUNDDOWN((D21+D22+D23)*0.3,0)</f>
        <v>0</v>
      </c>
      <c r="E24" s="91"/>
      <c r="F24" s="150" t="s">
        <v>131</v>
      </c>
      <c r="G24" s="150"/>
      <c r="H24" s="150"/>
      <c r="I24" s="150"/>
      <c r="J24" s="150"/>
      <c r="K24" s="150"/>
      <c r="L24" s="150"/>
      <c r="M24" s="150"/>
    </row>
    <row r="25" spans="2:17" s="47" customFormat="1" ht="17.100000000000001" customHeight="1" x14ac:dyDescent="0.4">
      <c r="B25" s="153" t="s">
        <v>58</v>
      </c>
      <c r="C25" s="154"/>
      <c r="D25" s="92">
        <f>SUM(D21:D24)</f>
        <v>0</v>
      </c>
      <c r="E25" s="88"/>
      <c r="F25" s="149"/>
      <c r="G25" s="149"/>
      <c r="H25" s="149"/>
      <c r="I25" s="149"/>
      <c r="J25" s="149"/>
      <c r="K25" s="149"/>
      <c r="L25" s="149"/>
      <c r="M25" s="149"/>
    </row>
    <row r="26" spans="2:17" s="47" customFormat="1" ht="15" customHeight="1" x14ac:dyDescent="0.4">
      <c r="B26" s="99"/>
      <c r="C26" s="99"/>
      <c r="D26" s="100"/>
      <c r="E26" s="101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190" t="s">
        <v>103</v>
      </c>
      <c r="C27" s="190"/>
      <c r="D27" s="102"/>
      <c r="E27" s="101"/>
      <c r="F27" s="189"/>
      <c r="G27" s="189"/>
      <c r="H27" s="189"/>
      <c r="I27" s="189"/>
      <c r="J27" s="189"/>
      <c r="K27" s="189"/>
      <c r="L27" s="53"/>
    </row>
    <row r="28" spans="2:17" ht="17.100000000000001" customHeight="1" x14ac:dyDescent="0.15">
      <c r="B28" s="153" t="s">
        <v>43</v>
      </c>
      <c r="C28" s="154"/>
      <c r="D28" s="88" t="s">
        <v>44</v>
      </c>
      <c r="E28" s="88" t="s">
        <v>91</v>
      </c>
      <c r="F28" s="148" t="s">
        <v>45</v>
      </c>
      <c r="G28" s="148"/>
      <c r="H28" s="148"/>
      <c r="I28" s="148"/>
      <c r="J28" s="148"/>
      <c r="K28" s="148"/>
      <c r="L28" s="148"/>
      <c r="M28" s="148"/>
    </row>
    <row r="29" spans="2:17" s="52" customFormat="1" ht="15" customHeight="1" x14ac:dyDescent="0.4">
      <c r="B29" s="157" t="s">
        <v>115</v>
      </c>
      <c r="C29" s="158"/>
      <c r="D29" s="90">
        <f>G29*20000*1.1</f>
        <v>0</v>
      </c>
      <c r="E29" s="103"/>
      <c r="F29" s="84" t="s">
        <v>51</v>
      </c>
      <c r="G29" s="104"/>
      <c r="H29" s="147" t="s">
        <v>64</v>
      </c>
      <c r="I29" s="147"/>
      <c r="J29" s="147"/>
      <c r="K29" s="147"/>
      <c r="L29" s="147"/>
      <c r="M29" s="147"/>
    </row>
    <row r="30" spans="2:17" s="52" customFormat="1" ht="15" customHeight="1" x14ac:dyDescent="0.4">
      <c r="B30" s="198" t="s">
        <v>112</v>
      </c>
      <c r="C30" s="199"/>
      <c r="D30" s="105">
        <f>G30*5000*1.1</f>
        <v>0</v>
      </c>
      <c r="E30" s="91"/>
      <c r="F30" s="84" t="s">
        <v>73</v>
      </c>
      <c r="G30" s="56"/>
      <c r="H30" s="147" t="s">
        <v>87</v>
      </c>
      <c r="I30" s="147"/>
      <c r="J30" s="147"/>
      <c r="K30" s="147"/>
      <c r="L30" s="147"/>
      <c r="M30" s="147"/>
    </row>
    <row r="31" spans="2:17" s="52" customFormat="1" ht="15" customHeight="1" x14ac:dyDescent="0.4">
      <c r="B31" s="157" t="s">
        <v>54</v>
      </c>
      <c r="C31" s="158"/>
      <c r="D31" s="106">
        <f>G31*J31*10000*1.1</f>
        <v>0</v>
      </c>
      <c r="E31" s="103"/>
      <c r="F31" s="84" t="s">
        <v>73</v>
      </c>
      <c r="G31" s="56"/>
      <c r="H31" s="82"/>
      <c r="I31" s="54" t="s">
        <v>77</v>
      </c>
      <c r="J31" s="56"/>
      <c r="K31" s="150" t="s">
        <v>55</v>
      </c>
      <c r="L31" s="150"/>
      <c r="M31" s="150"/>
      <c r="N31" s="107"/>
      <c r="O31" s="107"/>
    </row>
    <row r="32" spans="2:17" s="52" customFormat="1" ht="15" customHeight="1" x14ac:dyDescent="0.4">
      <c r="B32" s="173" t="s">
        <v>89</v>
      </c>
      <c r="C32" s="200"/>
      <c r="D32" s="106">
        <f>J32*50000*1.1</f>
        <v>0</v>
      </c>
      <c r="E32" s="103"/>
      <c r="F32" s="108" t="s">
        <v>88</v>
      </c>
      <c r="G32" s="193" t="s">
        <v>74</v>
      </c>
      <c r="H32" s="194"/>
      <c r="I32" s="194"/>
      <c r="J32" s="56"/>
      <c r="K32" s="147" t="s">
        <v>75</v>
      </c>
      <c r="L32" s="147"/>
      <c r="M32" s="147"/>
      <c r="N32" s="107"/>
      <c r="O32" s="107"/>
      <c r="P32" s="107"/>
      <c r="Q32" s="107"/>
    </row>
    <row r="33" spans="2:17" s="52" customFormat="1" ht="15" customHeight="1" x14ac:dyDescent="0.4">
      <c r="B33" s="171" t="s">
        <v>76</v>
      </c>
      <c r="C33" s="172"/>
      <c r="D33" s="181">
        <f>(J33*5000*1.1)+(J34*20000*1.1)+(J35*30000*1.1)</f>
        <v>0</v>
      </c>
      <c r="E33" s="195"/>
      <c r="F33" s="201" t="s">
        <v>83</v>
      </c>
      <c r="G33" s="201"/>
      <c r="H33" s="201"/>
      <c r="I33" s="109" t="s">
        <v>81</v>
      </c>
      <c r="J33" s="110"/>
      <c r="K33" s="184" t="s">
        <v>78</v>
      </c>
      <c r="L33" s="184"/>
      <c r="M33" s="184"/>
      <c r="N33" s="57"/>
      <c r="O33" s="57"/>
    </row>
    <row r="34" spans="2:17" s="52" customFormat="1" ht="15" customHeight="1" x14ac:dyDescent="0.4">
      <c r="B34" s="173"/>
      <c r="C34" s="174"/>
      <c r="D34" s="182"/>
      <c r="E34" s="196"/>
      <c r="F34" s="177" t="s">
        <v>116</v>
      </c>
      <c r="G34" s="177"/>
      <c r="H34" s="177"/>
      <c r="I34" s="111" t="s">
        <v>81</v>
      </c>
      <c r="J34" s="112"/>
      <c r="K34" s="185" t="s">
        <v>79</v>
      </c>
      <c r="L34" s="185"/>
      <c r="M34" s="185"/>
      <c r="N34" s="57"/>
      <c r="O34" s="57"/>
    </row>
    <row r="35" spans="2:17" s="52" customFormat="1" ht="15" customHeight="1" x14ac:dyDescent="0.4">
      <c r="B35" s="175"/>
      <c r="C35" s="176"/>
      <c r="D35" s="183"/>
      <c r="E35" s="197"/>
      <c r="F35" s="187" t="s">
        <v>82</v>
      </c>
      <c r="G35" s="187"/>
      <c r="H35" s="187"/>
      <c r="I35" s="113" t="s">
        <v>81</v>
      </c>
      <c r="J35" s="114"/>
      <c r="K35" s="186" t="s">
        <v>80</v>
      </c>
      <c r="L35" s="186"/>
      <c r="M35" s="186"/>
      <c r="N35" s="57"/>
      <c r="O35" s="57"/>
    </row>
    <row r="36" spans="2:17" s="52" customFormat="1" ht="15" customHeight="1" x14ac:dyDescent="0.4">
      <c r="B36" s="191" t="s">
        <v>109</v>
      </c>
      <c r="C36" s="192"/>
      <c r="D36" s="90">
        <f>G36*60000*1.1</f>
        <v>0</v>
      </c>
      <c r="E36" s="91"/>
      <c r="F36" s="84" t="s">
        <v>56</v>
      </c>
      <c r="G36" s="56"/>
      <c r="H36" s="147" t="s">
        <v>86</v>
      </c>
      <c r="I36" s="147"/>
      <c r="J36" s="147"/>
      <c r="K36" s="147"/>
      <c r="L36" s="147"/>
      <c r="M36" s="147"/>
      <c r="N36" s="57"/>
      <c r="O36" s="57"/>
    </row>
    <row r="37" spans="2:17" s="52" customFormat="1" ht="15" customHeight="1" x14ac:dyDescent="0.15">
      <c r="B37" s="157" t="s">
        <v>132</v>
      </c>
      <c r="C37" s="158"/>
      <c r="D37" s="90">
        <f>G37*7000</f>
        <v>0</v>
      </c>
      <c r="E37" s="91"/>
      <c r="F37" s="84" t="s">
        <v>57</v>
      </c>
      <c r="G37" s="56"/>
      <c r="H37" s="147" t="s">
        <v>65</v>
      </c>
      <c r="I37" s="147"/>
      <c r="J37" s="147"/>
      <c r="K37" s="147"/>
      <c r="L37" s="167"/>
      <c r="M37" s="167"/>
    </row>
    <row r="38" spans="2:17" s="47" customFormat="1" ht="15" customHeight="1" x14ac:dyDescent="0.15">
      <c r="B38" s="151" t="s">
        <v>133</v>
      </c>
      <c r="C38" s="152"/>
      <c r="D38" s="92">
        <f>ROUNDDOWN((SUM(D29:D37))*0.3,0)</f>
        <v>0</v>
      </c>
      <c r="E38" s="91"/>
      <c r="F38" s="149" t="s">
        <v>134</v>
      </c>
      <c r="G38" s="149"/>
      <c r="H38" s="149"/>
      <c r="I38" s="149"/>
      <c r="J38" s="149"/>
      <c r="K38" s="149"/>
      <c r="L38" s="167"/>
      <c r="M38" s="167"/>
      <c r="O38" s="115"/>
      <c r="P38" s="115"/>
      <c r="Q38" s="115"/>
    </row>
    <row r="39" spans="2:17" s="47" customFormat="1" ht="17.100000000000001" customHeight="1" x14ac:dyDescent="0.15">
      <c r="B39" s="153" t="s">
        <v>66</v>
      </c>
      <c r="C39" s="154"/>
      <c r="D39" s="92">
        <f>SUM(D29:D38)</f>
        <v>0</v>
      </c>
      <c r="E39" s="88"/>
      <c r="F39" s="149"/>
      <c r="G39" s="149"/>
      <c r="H39" s="149"/>
      <c r="I39" s="149"/>
      <c r="J39" s="149"/>
      <c r="K39" s="149"/>
      <c r="L39" s="167"/>
      <c r="M39" s="167"/>
      <c r="O39" s="115"/>
      <c r="P39" s="115"/>
      <c r="Q39" s="116"/>
    </row>
    <row r="40" spans="2:17" s="47" customFormat="1" ht="15" customHeight="1" x14ac:dyDescent="0.4">
      <c r="B40" s="83"/>
      <c r="C40" s="83"/>
      <c r="D40" s="117"/>
      <c r="E40" s="89"/>
      <c r="F40" s="118"/>
      <c r="G40" s="93"/>
      <c r="H40" s="93"/>
      <c r="I40" s="93"/>
      <c r="J40" s="93"/>
      <c r="K40" s="93"/>
      <c r="O40" s="115"/>
      <c r="P40" s="115"/>
      <c r="Q40" s="116"/>
    </row>
    <row r="41" spans="2:17" s="47" customFormat="1" ht="15" customHeight="1" x14ac:dyDescent="0.4">
      <c r="B41" s="65" t="s">
        <v>104</v>
      </c>
      <c r="C41" s="83"/>
      <c r="D41" s="117"/>
      <c r="E41" s="89"/>
      <c r="F41" s="118"/>
      <c r="G41" s="93"/>
      <c r="H41" s="93"/>
      <c r="I41" s="93"/>
      <c r="J41" s="93"/>
      <c r="K41" s="93"/>
      <c r="O41" s="115"/>
      <c r="P41" s="115"/>
      <c r="Q41" s="115"/>
    </row>
    <row r="42" spans="2:17" ht="17.100000000000001" customHeight="1" x14ac:dyDescent="0.15">
      <c r="B42" s="163" t="s">
        <v>43</v>
      </c>
      <c r="C42" s="163"/>
      <c r="D42" s="119" t="s">
        <v>44</v>
      </c>
      <c r="E42" s="205" t="s">
        <v>45</v>
      </c>
      <c r="F42" s="206"/>
      <c r="G42" s="206"/>
      <c r="H42" s="206"/>
      <c r="I42" s="206"/>
      <c r="J42" s="206"/>
      <c r="K42" s="206"/>
      <c r="L42" s="206"/>
      <c r="M42" s="207"/>
      <c r="O42" s="116"/>
      <c r="P42" s="116"/>
      <c r="Q42" s="116"/>
    </row>
    <row r="43" spans="2:17" ht="17.100000000000001" customHeight="1" x14ac:dyDescent="0.15">
      <c r="B43" s="151" t="s">
        <v>93</v>
      </c>
      <c r="C43" s="152"/>
      <c r="D43" s="120">
        <f>別紙!E36</f>
        <v>0</v>
      </c>
      <c r="E43" s="168" t="s">
        <v>97</v>
      </c>
      <c r="F43" s="169"/>
      <c r="G43" s="169"/>
      <c r="H43" s="169"/>
      <c r="I43" s="169"/>
      <c r="J43" s="169"/>
      <c r="K43" s="169"/>
      <c r="L43" s="169"/>
      <c r="M43" s="170"/>
      <c r="O43" s="116"/>
      <c r="P43" s="116"/>
      <c r="Q43" s="116"/>
    </row>
    <row r="44" spans="2:17" ht="17.100000000000001" customHeight="1" x14ac:dyDescent="0.15">
      <c r="B44" s="151" t="s">
        <v>94</v>
      </c>
      <c r="C44" s="152"/>
      <c r="D44" s="120">
        <f>別紙!E40</f>
        <v>0</v>
      </c>
      <c r="E44" s="168" t="s">
        <v>97</v>
      </c>
      <c r="F44" s="169"/>
      <c r="G44" s="169"/>
      <c r="H44" s="169"/>
      <c r="I44" s="169"/>
      <c r="J44" s="169"/>
      <c r="K44" s="169"/>
      <c r="L44" s="169"/>
      <c r="M44" s="170"/>
      <c r="O44" s="116"/>
      <c r="P44" s="116"/>
      <c r="Q44" s="116"/>
    </row>
    <row r="45" spans="2:17" ht="17.100000000000001" customHeight="1" x14ac:dyDescent="0.15">
      <c r="B45" s="151" t="s">
        <v>95</v>
      </c>
      <c r="C45" s="152"/>
      <c r="D45" s="120">
        <f>別紙!E44</f>
        <v>0</v>
      </c>
      <c r="E45" s="168" t="s">
        <v>97</v>
      </c>
      <c r="F45" s="169"/>
      <c r="G45" s="169"/>
      <c r="H45" s="169"/>
      <c r="I45" s="169"/>
      <c r="J45" s="169"/>
      <c r="K45" s="169"/>
      <c r="L45" s="169"/>
      <c r="M45" s="170"/>
      <c r="O45" s="116"/>
      <c r="P45" s="116"/>
      <c r="Q45" s="116"/>
    </row>
    <row r="46" spans="2:17" ht="17.100000000000001" customHeight="1" x14ac:dyDescent="0.15">
      <c r="B46" s="151" t="s">
        <v>96</v>
      </c>
      <c r="C46" s="152"/>
      <c r="D46" s="120">
        <f>別紙!E45</f>
        <v>0</v>
      </c>
      <c r="E46" s="168" t="s">
        <v>97</v>
      </c>
      <c r="F46" s="169"/>
      <c r="G46" s="169"/>
      <c r="H46" s="169"/>
      <c r="I46" s="169"/>
      <c r="J46" s="169"/>
      <c r="K46" s="169"/>
      <c r="L46" s="169"/>
      <c r="M46" s="170"/>
      <c r="O46" s="116"/>
      <c r="P46" s="116"/>
      <c r="Q46" s="116"/>
    </row>
    <row r="47" spans="2:17" s="47" customFormat="1" ht="16.5" customHeight="1" x14ac:dyDescent="0.4">
      <c r="B47" s="163" t="s">
        <v>67</v>
      </c>
      <c r="C47" s="163"/>
      <c r="D47" s="92">
        <f>SUM(D43:D46)</f>
        <v>0</v>
      </c>
      <c r="E47" s="178"/>
      <c r="F47" s="179"/>
      <c r="G47" s="179"/>
      <c r="H47" s="179"/>
      <c r="I47" s="179"/>
      <c r="J47" s="179"/>
      <c r="K47" s="179"/>
      <c r="L47" s="179"/>
      <c r="M47" s="180"/>
      <c r="O47" s="115"/>
      <c r="P47" s="115"/>
      <c r="Q47" s="115"/>
    </row>
    <row r="48" spans="2:17" s="47" customFormat="1" ht="15" customHeight="1" x14ac:dyDescent="0.4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O48" s="53"/>
      <c r="P48" s="53"/>
      <c r="Q48" s="53"/>
    </row>
    <row r="49" spans="1:17" ht="15" customHeight="1" x14ac:dyDescent="0.15">
      <c r="B49" s="165" t="s">
        <v>69</v>
      </c>
      <c r="C49" s="165"/>
      <c r="D49" s="166"/>
      <c r="E49" s="164"/>
      <c r="F49" s="164"/>
      <c r="G49" s="164"/>
      <c r="H49" s="164"/>
      <c r="I49" s="164"/>
      <c r="J49" s="164"/>
      <c r="K49" s="164"/>
    </row>
    <row r="50" spans="1:17" ht="17.100000000000001" customHeight="1" x14ac:dyDescent="0.15">
      <c r="B50" s="161" t="s">
        <v>43</v>
      </c>
      <c r="C50" s="162"/>
      <c r="D50" s="121" t="s">
        <v>44</v>
      </c>
      <c r="E50" s="137" t="s">
        <v>91</v>
      </c>
      <c r="F50" s="148" t="s">
        <v>45</v>
      </c>
      <c r="G50" s="148"/>
      <c r="H50" s="148"/>
      <c r="I50" s="148"/>
      <c r="J50" s="148"/>
      <c r="K50" s="148"/>
      <c r="L50" s="167"/>
      <c r="M50" s="167"/>
      <c r="N50" s="59"/>
      <c r="O50" s="59"/>
      <c r="P50" s="59"/>
      <c r="Q50" s="59"/>
    </row>
    <row r="51" spans="1:17" ht="15" customHeight="1" x14ac:dyDescent="0.15">
      <c r="B51" s="227" t="s">
        <v>59</v>
      </c>
      <c r="C51" s="228"/>
      <c r="D51" s="224">
        <f>(G51*50000*1.1)+(J52*20000*1.1)+(J53*20000*1.1)</f>
        <v>0</v>
      </c>
      <c r="E51" s="91"/>
      <c r="F51" s="138" t="s">
        <v>84</v>
      </c>
      <c r="G51" s="56"/>
      <c r="H51" s="150" t="s">
        <v>85</v>
      </c>
      <c r="I51" s="150"/>
      <c r="J51" s="150"/>
      <c r="K51" s="150"/>
      <c r="L51" s="167"/>
      <c r="M51" s="167"/>
      <c r="N51" s="59"/>
      <c r="O51" s="59"/>
      <c r="P51" s="59"/>
      <c r="Q51" s="59"/>
    </row>
    <row r="52" spans="1:17" ht="15.75" customHeight="1" x14ac:dyDescent="0.15">
      <c r="B52" s="229"/>
      <c r="C52" s="230"/>
      <c r="D52" s="225"/>
      <c r="E52" s="122"/>
      <c r="F52" s="211" t="s">
        <v>98</v>
      </c>
      <c r="G52" s="212"/>
      <c r="H52" s="212"/>
      <c r="I52" s="213"/>
      <c r="J52" s="110"/>
      <c r="K52" s="184" t="s">
        <v>100</v>
      </c>
      <c r="L52" s="184"/>
      <c r="M52" s="184"/>
      <c r="N52" s="123"/>
      <c r="O52" s="80"/>
      <c r="P52" s="59"/>
      <c r="Q52" s="59"/>
    </row>
    <row r="53" spans="1:17" ht="15.75" customHeight="1" thickBot="1" x14ac:dyDescent="0.2">
      <c r="B53" s="231"/>
      <c r="C53" s="232"/>
      <c r="D53" s="226"/>
      <c r="E53" s="124"/>
      <c r="F53" s="214" t="s">
        <v>117</v>
      </c>
      <c r="G53" s="215"/>
      <c r="H53" s="215"/>
      <c r="I53" s="216"/>
      <c r="J53" s="125"/>
      <c r="K53" s="219" t="s">
        <v>99</v>
      </c>
      <c r="L53" s="219"/>
      <c r="M53" s="219"/>
      <c r="N53" s="123"/>
      <c r="O53" s="80"/>
      <c r="P53" s="59"/>
      <c r="Q53" s="59"/>
    </row>
    <row r="54" spans="1:17" s="133" customFormat="1" ht="15.75" customHeight="1" x14ac:dyDescent="0.15">
      <c r="B54" s="220" t="s">
        <v>135</v>
      </c>
      <c r="C54" s="221"/>
      <c r="D54" s="141">
        <f>G54*50000*1.1</f>
        <v>0</v>
      </c>
      <c r="E54" s="142"/>
      <c r="F54" s="143" t="s">
        <v>24</v>
      </c>
      <c r="G54" s="144"/>
      <c r="H54" s="222" t="s">
        <v>136</v>
      </c>
      <c r="I54" s="222"/>
      <c r="J54" s="222"/>
      <c r="K54" s="222"/>
      <c r="L54" s="223"/>
      <c r="M54" s="223"/>
      <c r="N54" s="134"/>
      <c r="O54" s="135"/>
      <c r="P54" s="136"/>
      <c r="Q54" s="136"/>
    </row>
    <row r="55" spans="1:17" ht="15.75" customHeight="1" x14ac:dyDescent="0.15">
      <c r="B55" s="151" t="s">
        <v>137</v>
      </c>
      <c r="C55" s="152"/>
      <c r="D55" s="126">
        <f>G55*7000</f>
        <v>0</v>
      </c>
      <c r="E55" s="91"/>
      <c r="F55" s="139" t="s">
        <v>57</v>
      </c>
      <c r="G55" s="114"/>
      <c r="H55" s="186" t="s">
        <v>60</v>
      </c>
      <c r="I55" s="186"/>
      <c r="J55" s="186"/>
      <c r="K55" s="186"/>
      <c r="L55" s="186"/>
      <c r="M55" s="186"/>
      <c r="N55" s="123"/>
      <c r="O55" s="127"/>
      <c r="P55" s="59"/>
      <c r="Q55" s="59"/>
    </row>
    <row r="56" spans="1:17" ht="15" customHeight="1" x14ac:dyDescent="0.15">
      <c r="B56" s="151" t="s">
        <v>138</v>
      </c>
      <c r="C56" s="152"/>
      <c r="D56" s="128">
        <f>ROUNDDOWN((D51+D54+D55)*0.2,0)</f>
        <v>0</v>
      </c>
      <c r="E56" s="91"/>
      <c r="F56" s="218" t="s">
        <v>141</v>
      </c>
      <c r="G56" s="218"/>
      <c r="H56" s="218"/>
      <c r="I56" s="218"/>
      <c r="J56" s="218"/>
      <c r="K56" s="218"/>
      <c r="L56" s="218"/>
      <c r="M56" s="218"/>
      <c r="N56" s="59"/>
      <c r="O56" s="59"/>
      <c r="P56" s="59"/>
      <c r="Q56" s="59"/>
    </row>
    <row r="57" spans="1:17" ht="15" customHeight="1" x14ac:dyDescent="0.15">
      <c r="B57" s="151" t="s">
        <v>139</v>
      </c>
      <c r="C57" s="152"/>
      <c r="D57" s="128">
        <f>ROUNDDOWN((D51+D54+D55+D56)*0.3,0)</f>
        <v>0</v>
      </c>
      <c r="E57" s="91"/>
      <c r="F57" s="218" t="s">
        <v>140</v>
      </c>
      <c r="G57" s="218"/>
      <c r="H57" s="218"/>
      <c r="I57" s="218"/>
      <c r="J57" s="218"/>
      <c r="K57" s="218"/>
      <c r="L57" s="218"/>
      <c r="M57" s="218"/>
    </row>
    <row r="58" spans="1:17" ht="15" customHeight="1" x14ac:dyDescent="0.15">
      <c r="B58" s="153" t="s">
        <v>71</v>
      </c>
      <c r="C58" s="154"/>
      <c r="D58" s="126">
        <f>SUM(D51:D57)</f>
        <v>0</v>
      </c>
      <c r="E58" s="140"/>
      <c r="F58" s="217"/>
      <c r="G58" s="217"/>
      <c r="H58" s="217"/>
      <c r="I58" s="217"/>
      <c r="J58" s="217"/>
      <c r="K58" s="217"/>
      <c r="L58" s="217"/>
      <c r="M58" s="217"/>
    </row>
    <row r="59" spans="1:17" ht="17.100000000000001" customHeight="1" thickBot="1" x14ac:dyDescent="0.2">
      <c r="F59" s="129"/>
      <c r="G59" s="129"/>
      <c r="H59" s="129"/>
      <c r="I59" s="129"/>
      <c r="J59" s="129"/>
      <c r="K59" s="129"/>
      <c r="L59" s="62"/>
      <c r="M59" s="62"/>
    </row>
    <row r="60" spans="1:17" ht="22.5" customHeight="1" thickTop="1" thickBot="1" x14ac:dyDescent="0.2">
      <c r="A60" s="58"/>
      <c r="B60" s="159" t="s">
        <v>70</v>
      </c>
      <c r="C60" s="160"/>
      <c r="D60" s="130">
        <f>D17+D25+D39+D47+D58</f>
        <v>0</v>
      </c>
      <c r="E60" s="208"/>
      <c r="F60" s="209"/>
      <c r="G60" s="209"/>
      <c r="H60" s="209"/>
      <c r="I60" s="209"/>
      <c r="J60" s="209"/>
      <c r="K60" s="209"/>
      <c r="L60" s="209"/>
      <c r="M60" s="210"/>
    </row>
    <row r="61" spans="1:17" ht="24.95" customHeight="1" thickTop="1" x14ac:dyDescent="0.15">
      <c r="A61" s="58"/>
      <c r="F61" s="131"/>
      <c r="G61" s="132"/>
      <c r="H61" s="131"/>
      <c r="I61" s="131"/>
      <c r="J61" s="131"/>
      <c r="K61" s="131"/>
    </row>
    <row r="62" spans="1:17" x14ac:dyDescent="0.15">
      <c r="B62" s="44" t="s">
        <v>61</v>
      </c>
      <c r="F62" s="85"/>
      <c r="G62" s="85"/>
      <c r="H62" s="85"/>
      <c r="I62" s="85"/>
      <c r="J62" s="85"/>
      <c r="K62" s="85"/>
    </row>
    <row r="63" spans="1:17" x14ac:dyDescent="0.15">
      <c r="B63" s="44" t="s">
        <v>62</v>
      </c>
      <c r="D63" s="45">
        <f>D13+D14+D43+D51</f>
        <v>0</v>
      </c>
      <c r="E63" s="67"/>
      <c r="F63" s="85"/>
      <c r="G63" s="85"/>
      <c r="H63" s="85"/>
      <c r="I63" s="85"/>
      <c r="J63" s="85"/>
      <c r="K63" s="85"/>
    </row>
    <row r="64" spans="1:17" x14ac:dyDescent="0.15">
      <c r="B64" s="44" t="s">
        <v>114</v>
      </c>
      <c r="D64" s="45">
        <f>D11+D12+D15+D21+D22+D23+D30+D31+D36+D37+D44+D45+D54+D55+D56</f>
        <v>0</v>
      </c>
      <c r="E64" s="67"/>
      <c r="F64" s="85"/>
      <c r="G64" s="85"/>
      <c r="H64" s="85"/>
      <c r="I64" s="85"/>
      <c r="J64" s="85"/>
      <c r="K64" s="85"/>
    </row>
    <row r="65" spans="2:11" x14ac:dyDescent="0.15">
      <c r="B65" s="44" t="s">
        <v>122</v>
      </c>
      <c r="D65" s="45">
        <f>D29</f>
        <v>0</v>
      </c>
      <c r="E65" s="67"/>
      <c r="F65" s="85"/>
      <c r="G65" s="85"/>
      <c r="H65" s="85"/>
      <c r="I65" s="85"/>
      <c r="J65" s="85"/>
      <c r="K65" s="85"/>
    </row>
    <row r="66" spans="2:11" x14ac:dyDescent="0.15">
      <c r="B66" s="44" t="s">
        <v>92</v>
      </c>
      <c r="D66" s="45">
        <f>D32</f>
        <v>0</v>
      </c>
      <c r="E66" s="67"/>
      <c r="F66" s="85"/>
      <c r="G66" s="85"/>
      <c r="H66" s="85"/>
      <c r="I66" s="85"/>
      <c r="J66" s="85"/>
      <c r="K66" s="85"/>
    </row>
    <row r="67" spans="2:11" x14ac:dyDescent="0.15">
      <c r="B67" s="44" t="s">
        <v>121</v>
      </c>
      <c r="D67" s="45">
        <f>D33</f>
        <v>0</v>
      </c>
      <c r="E67" s="67"/>
      <c r="F67" s="85"/>
      <c r="G67" s="85"/>
      <c r="H67" s="85"/>
      <c r="I67" s="85"/>
      <c r="J67" s="85"/>
      <c r="K67" s="85"/>
    </row>
    <row r="68" spans="2:11" x14ac:dyDescent="0.15">
      <c r="B68" s="44" t="s">
        <v>53</v>
      </c>
      <c r="D68" s="45">
        <f>D16+D38+D46+D24+D57</f>
        <v>0</v>
      </c>
      <c r="E68" s="67"/>
      <c r="F68" s="85"/>
      <c r="G68" s="85"/>
      <c r="H68" s="85"/>
      <c r="I68" s="85"/>
      <c r="J68" s="85"/>
      <c r="K68" s="85"/>
    </row>
    <row r="69" spans="2:11" x14ac:dyDescent="0.15">
      <c r="B69" s="44" t="s">
        <v>63</v>
      </c>
      <c r="D69" s="45">
        <f>SUM(D63:D68)</f>
        <v>0</v>
      </c>
      <c r="E69" s="67"/>
      <c r="F69" s="85"/>
      <c r="G69" s="85"/>
      <c r="H69" s="85"/>
      <c r="I69" s="85"/>
      <c r="J69" s="85"/>
      <c r="K69" s="85"/>
    </row>
    <row r="70" spans="2:11" x14ac:dyDescent="0.15">
      <c r="F70" s="85"/>
      <c r="G70" s="85"/>
      <c r="H70" s="85"/>
      <c r="I70" s="85"/>
      <c r="J70" s="85"/>
      <c r="K70" s="85"/>
    </row>
    <row r="71" spans="2:11" x14ac:dyDescent="0.15">
      <c r="F71" s="85"/>
      <c r="G71" s="85"/>
      <c r="H71" s="85"/>
      <c r="I71" s="85"/>
      <c r="J71" s="85"/>
      <c r="K71" s="85"/>
    </row>
  </sheetData>
  <sheetProtection sheet="1" objects="1" scenarios="1"/>
  <mergeCells count="100">
    <mergeCell ref="B54:C54"/>
    <mergeCell ref="H54:M54"/>
    <mergeCell ref="F50:M50"/>
    <mergeCell ref="E42:M42"/>
    <mergeCell ref="E43:M43"/>
    <mergeCell ref="E45:M45"/>
    <mergeCell ref="E44:M44"/>
    <mergeCell ref="D51:D53"/>
    <mergeCell ref="B51:C53"/>
    <mergeCell ref="E60:M60"/>
    <mergeCell ref="F52:I52"/>
    <mergeCell ref="F53:I53"/>
    <mergeCell ref="F58:M58"/>
    <mergeCell ref="F57:M57"/>
    <mergeCell ref="F56:M56"/>
    <mergeCell ref="H55:M55"/>
    <mergeCell ref="K52:M52"/>
    <mergeCell ref="K53:M53"/>
    <mergeCell ref="B10:C10"/>
    <mergeCell ref="B11:C11"/>
    <mergeCell ref="F16:M16"/>
    <mergeCell ref="F15:M15"/>
    <mergeCell ref="F14:M14"/>
    <mergeCell ref="F13:M13"/>
    <mergeCell ref="F12:M12"/>
    <mergeCell ref="F11:M11"/>
    <mergeCell ref="F10:M10"/>
    <mergeCell ref="K31:M31"/>
    <mergeCell ref="F27:K27"/>
    <mergeCell ref="B25:C25"/>
    <mergeCell ref="B27:C27"/>
    <mergeCell ref="B36:C36"/>
    <mergeCell ref="B29:C29"/>
    <mergeCell ref="H29:M29"/>
    <mergeCell ref="G32:I32"/>
    <mergeCell ref="E33:E35"/>
    <mergeCell ref="B31:C31"/>
    <mergeCell ref="B30:C30"/>
    <mergeCell ref="K32:M32"/>
    <mergeCell ref="B32:C32"/>
    <mergeCell ref="F33:H33"/>
    <mergeCell ref="F21:M21"/>
    <mergeCell ref="F20:M20"/>
    <mergeCell ref="B18:K18"/>
    <mergeCell ref="B20:C20"/>
    <mergeCell ref="F22:M22"/>
    <mergeCell ref="B22:C22"/>
    <mergeCell ref="B37:C37"/>
    <mergeCell ref="B33:C35"/>
    <mergeCell ref="F34:H34"/>
    <mergeCell ref="E47:M47"/>
    <mergeCell ref="D33:D35"/>
    <mergeCell ref="F39:M39"/>
    <mergeCell ref="B44:C44"/>
    <mergeCell ref="F38:M38"/>
    <mergeCell ref="H37:M37"/>
    <mergeCell ref="K33:M33"/>
    <mergeCell ref="K34:M34"/>
    <mergeCell ref="K35:M35"/>
    <mergeCell ref="H36:M36"/>
    <mergeCell ref="B38:C38"/>
    <mergeCell ref="B42:C42"/>
    <mergeCell ref="F35:H35"/>
    <mergeCell ref="B60:C60"/>
    <mergeCell ref="B55:C55"/>
    <mergeCell ref="B56:C56"/>
    <mergeCell ref="B57:C57"/>
    <mergeCell ref="B39:C39"/>
    <mergeCell ref="B50:C50"/>
    <mergeCell ref="B47:C47"/>
    <mergeCell ref="B48:K48"/>
    <mergeCell ref="B49:C49"/>
    <mergeCell ref="D49:K49"/>
    <mergeCell ref="H51:M51"/>
    <mergeCell ref="B58:C58"/>
    <mergeCell ref="B43:C43"/>
    <mergeCell ref="E46:M46"/>
    <mergeCell ref="B46:C46"/>
    <mergeCell ref="B45:C45"/>
    <mergeCell ref="B1:M1"/>
    <mergeCell ref="H30:M30"/>
    <mergeCell ref="F28:M28"/>
    <mergeCell ref="F25:M25"/>
    <mergeCell ref="F24:M24"/>
    <mergeCell ref="F23:M23"/>
    <mergeCell ref="B15:C15"/>
    <mergeCell ref="B16:C16"/>
    <mergeCell ref="B17:C17"/>
    <mergeCell ref="B12:C12"/>
    <mergeCell ref="B13:C13"/>
    <mergeCell ref="B14:C14"/>
    <mergeCell ref="B21:C21"/>
    <mergeCell ref="B28:C28"/>
    <mergeCell ref="B23:C23"/>
    <mergeCell ref="B24:C24"/>
    <mergeCell ref="C3:M3"/>
    <mergeCell ref="C4:M4"/>
    <mergeCell ref="C5:M5"/>
    <mergeCell ref="C6:M6"/>
    <mergeCell ref="C7:M7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5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0" orientation="portrait" horizontalDpi="300" verticalDpi="300" r:id="rId1"/>
  <headerFooter alignWithMargins="0">
    <oddHeader>&amp;L【浜医様式Mk2-2m(8_2）】</oddHeader>
  </headerFooter>
  <rowBreaks count="1" manualBreakCount="1">
    <brk id="60" min="1" max="12" man="1"/>
  </rowBreaks>
  <ignoredErrors>
    <ignoredError sqref="D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F22" sqref="F22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61" t="s">
        <v>0</v>
      </c>
      <c r="D3" s="261"/>
      <c r="E3" s="26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281" t="s">
        <v>1</v>
      </c>
      <c r="G4" s="282"/>
      <c r="H4" s="283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284"/>
      <c r="G5" s="285"/>
      <c r="H5" s="286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284"/>
      <c r="G6" s="285"/>
      <c r="H6" s="286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284"/>
      <c r="G7" s="285"/>
      <c r="H7" s="286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284"/>
      <c r="G8" s="285"/>
      <c r="H8" s="286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284"/>
      <c r="G9" s="285"/>
      <c r="H9" s="286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284"/>
      <c r="G10" s="285"/>
      <c r="H10" s="286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284"/>
      <c r="G11" s="285"/>
      <c r="H11" s="286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284"/>
      <c r="G12" s="285"/>
      <c r="H12" s="286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284"/>
      <c r="G13" s="285"/>
      <c r="H13" s="286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284"/>
      <c r="G14" s="285"/>
      <c r="H14" s="286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284"/>
      <c r="G15" s="285"/>
      <c r="H15" s="286"/>
      <c r="I15" s="255" t="s">
        <v>2</v>
      </c>
      <c r="J15" s="255"/>
      <c r="K15" s="256"/>
      <c r="L15" s="246" t="s">
        <v>3</v>
      </c>
      <c r="M15" s="247"/>
      <c r="N15" s="248"/>
      <c r="O15" s="1"/>
    </row>
    <row r="16" spans="1:15" ht="13.5" customHeight="1" x14ac:dyDescent="0.4">
      <c r="B16" s="3"/>
      <c r="C16" s="3"/>
      <c r="D16" s="3"/>
      <c r="E16" s="1"/>
      <c r="F16" s="284"/>
      <c r="G16" s="285"/>
      <c r="H16" s="286"/>
      <c r="I16" s="257"/>
      <c r="J16" s="257"/>
      <c r="K16" s="258"/>
      <c r="L16" s="249"/>
      <c r="M16" s="250"/>
      <c r="N16" s="251"/>
      <c r="O16" s="1"/>
    </row>
    <row r="17" spans="1:19" ht="13.5" customHeight="1" x14ac:dyDescent="0.4">
      <c r="B17" s="245" t="s">
        <v>4</v>
      </c>
      <c r="C17" s="4"/>
      <c r="D17" s="4"/>
      <c r="E17" s="1"/>
      <c r="F17" s="287"/>
      <c r="G17" s="288"/>
      <c r="H17" s="289"/>
      <c r="I17" s="259"/>
      <c r="J17" s="259"/>
      <c r="K17" s="260"/>
      <c r="L17" s="252"/>
      <c r="M17" s="253"/>
      <c r="N17" s="254"/>
      <c r="O17" s="245" t="s">
        <v>5</v>
      </c>
    </row>
    <row r="18" spans="1:19" ht="22.5" customHeight="1" x14ac:dyDescent="0.4">
      <c r="B18" s="245"/>
      <c r="C18" s="4"/>
      <c r="D18" s="4"/>
      <c r="E18" s="1"/>
      <c r="F18" s="262" t="s">
        <v>118</v>
      </c>
      <c r="G18" s="263"/>
      <c r="H18" s="263"/>
      <c r="I18" s="263"/>
      <c r="J18" s="263"/>
      <c r="K18" s="263"/>
      <c r="L18" s="263"/>
      <c r="M18" s="263"/>
      <c r="N18" s="264"/>
      <c r="O18" s="245"/>
    </row>
    <row r="19" spans="1:19" x14ac:dyDescent="0.4">
      <c r="B19" s="245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45"/>
    </row>
    <row r="20" spans="1:19" x14ac:dyDescent="0.4">
      <c r="B20" s="245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45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119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33" t="s">
        <v>9</v>
      </c>
      <c r="D26" s="234"/>
      <c r="E26" s="235"/>
      <c r="F26" s="233" t="s">
        <v>10</v>
      </c>
      <c r="G26" s="234"/>
      <c r="H26" s="235"/>
      <c r="I26" s="233" t="s">
        <v>11</v>
      </c>
      <c r="J26" s="234"/>
      <c r="K26" s="235"/>
      <c r="L26" s="233" t="s">
        <v>12</v>
      </c>
      <c r="M26" s="234"/>
      <c r="N26" s="235"/>
      <c r="O26" s="233" t="s">
        <v>17</v>
      </c>
      <c r="P26" s="234"/>
      <c r="Q26" s="235"/>
    </row>
    <row r="27" spans="1:19" ht="13.5" customHeight="1" x14ac:dyDescent="0.4">
      <c r="A27" s="18"/>
      <c r="B27" s="18"/>
      <c r="C27" s="236"/>
      <c r="D27" s="237"/>
      <c r="E27" s="238"/>
      <c r="F27" s="236"/>
      <c r="G27" s="237"/>
      <c r="H27" s="238"/>
      <c r="I27" s="236"/>
      <c r="J27" s="237"/>
      <c r="K27" s="238"/>
      <c r="L27" s="236"/>
      <c r="M27" s="237"/>
      <c r="N27" s="238"/>
      <c r="O27" s="236"/>
      <c r="P27" s="237"/>
      <c r="Q27" s="238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70" t="s">
        <v>32</v>
      </c>
      <c r="C35" s="270"/>
      <c r="D35" s="270"/>
      <c r="E35" s="270" t="s">
        <v>21</v>
      </c>
      <c r="F35" s="308"/>
      <c r="G35" s="308" t="s">
        <v>29</v>
      </c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10"/>
    </row>
    <row r="36" spans="2:20" ht="20.25" customHeight="1" x14ac:dyDescent="0.4">
      <c r="B36" s="265" t="s">
        <v>33</v>
      </c>
      <c r="C36" s="265"/>
      <c r="D36" s="265"/>
      <c r="E36" s="271">
        <f>SUM(G36:H39)</f>
        <v>0</v>
      </c>
      <c r="F36" s="272"/>
      <c r="G36" s="313">
        <f>L36*$O$36*Q36*6000*0.8*1.1</f>
        <v>0</v>
      </c>
      <c r="H36" s="314"/>
      <c r="I36" s="311" t="s">
        <v>23</v>
      </c>
      <c r="J36" s="312"/>
      <c r="K36" s="76" t="s">
        <v>24</v>
      </c>
      <c r="L36" s="77"/>
      <c r="M36" s="322" t="s">
        <v>31</v>
      </c>
      <c r="N36" s="323"/>
      <c r="O36" s="319"/>
      <c r="P36" s="76" t="s">
        <v>25</v>
      </c>
      <c r="Q36" s="78">
        <v>0.7</v>
      </c>
      <c r="R36" s="239" t="s">
        <v>113</v>
      </c>
      <c r="S36" s="240"/>
    </row>
    <row r="37" spans="2:20" ht="19.5" x14ac:dyDescent="0.4">
      <c r="B37" s="265"/>
      <c r="C37" s="265"/>
      <c r="D37" s="265"/>
      <c r="E37" s="271"/>
      <c r="F37" s="272"/>
      <c r="G37" s="315">
        <f>L37*$O$36*Q37*6000*0.8*1.1</f>
        <v>0</v>
      </c>
      <c r="H37" s="316"/>
      <c r="I37" s="279" t="s">
        <v>26</v>
      </c>
      <c r="J37" s="280"/>
      <c r="K37" s="23" t="s">
        <v>24</v>
      </c>
      <c r="L37" s="68"/>
      <c r="M37" s="324"/>
      <c r="N37" s="325"/>
      <c r="O37" s="320"/>
      <c r="P37" s="23" t="s">
        <v>25</v>
      </c>
      <c r="Q37" s="70">
        <v>0.15</v>
      </c>
      <c r="R37" s="241"/>
      <c r="S37" s="242"/>
    </row>
    <row r="38" spans="2:20" ht="19.5" x14ac:dyDescent="0.4">
      <c r="B38" s="265"/>
      <c r="C38" s="265"/>
      <c r="D38" s="265"/>
      <c r="E38" s="271"/>
      <c r="F38" s="272"/>
      <c r="G38" s="313">
        <f>L38*$O$36*Q38*6000*0.8*1.1</f>
        <v>0</v>
      </c>
      <c r="H38" s="314"/>
      <c r="I38" s="311" t="s">
        <v>27</v>
      </c>
      <c r="J38" s="312"/>
      <c r="K38" s="23" t="s">
        <v>24</v>
      </c>
      <c r="L38" s="68"/>
      <c r="M38" s="324"/>
      <c r="N38" s="325"/>
      <c r="O38" s="320"/>
      <c r="P38" s="23" t="s">
        <v>25</v>
      </c>
      <c r="Q38" s="70">
        <v>0.15</v>
      </c>
      <c r="R38" s="241"/>
      <c r="S38" s="242"/>
    </row>
    <row r="39" spans="2:20" ht="19.5" x14ac:dyDescent="0.4">
      <c r="B39" s="265"/>
      <c r="C39" s="265"/>
      <c r="D39" s="265"/>
      <c r="E39" s="271"/>
      <c r="F39" s="272"/>
      <c r="G39" s="317">
        <f>L39*$O$36*Q39*6000*0.8*1.1</f>
        <v>0</v>
      </c>
      <c r="H39" s="318"/>
      <c r="I39" s="297" t="s">
        <v>28</v>
      </c>
      <c r="J39" s="298"/>
      <c r="K39" s="42" t="s">
        <v>24</v>
      </c>
      <c r="L39" s="69"/>
      <c r="M39" s="326"/>
      <c r="N39" s="327"/>
      <c r="O39" s="321"/>
      <c r="P39" s="79" t="s">
        <v>25</v>
      </c>
      <c r="Q39" s="71">
        <v>0.1</v>
      </c>
      <c r="R39" s="243"/>
      <c r="S39" s="244"/>
    </row>
    <row r="40" spans="2:20" ht="19.5" x14ac:dyDescent="0.4">
      <c r="B40" s="299" t="s">
        <v>34</v>
      </c>
      <c r="C40" s="299"/>
      <c r="D40" s="299"/>
      <c r="E40" s="271">
        <f>SUM(G40:H43)</f>
        <v>0</v>
      </c>
      <c r="F40" s="272"/>
      <c r="G40" s="266">
        <f>L40*$O$40*Q40*5000*1.1</f>
        <v>0</v>
      </c>
      <c r="H40" s="267"/>
      <c r="I40" s="268" t="s">
        <v>23</v>
      </c>
      <c r="J40" s="269"/>
      <c r="K40" s="39" t="s">
        <v>24</v>
      </c>
      <c r="L40" s="34">
        <f>L36</f>
        <v>0</v>
      </c>
      <c r="M40" s="273" t="s">
        <v>31</v>
      </c>
      <c r="N40" s="274"/>
      <c r="O40" s="300">
        <f>O36</f>
        <v>0</v>
      </c>
      <c r="P40" s="41" t="s">
        <v>25</v>
      </c>
      <c r="Q40" s="78">
        <v>0.7</v>
      </c>
      <c r="R40" s="302" t="s">
        <v>22</v>
      </c>
      <c r="S40" s="305" t="s">
        <v>30</v>
      </c>
      <c r="T40" s="55"/>
    </row>
    <row r="41" spans="2:20" ht="19.5" x14ac:dyDescent="0.4">
      <c r="B41" s="299"/>
      <c r="C41" s="299"/>
      <c r="D41" s="299"/>
      <c r="E41" s="271"/>
      <c r="F41" s="272"/>
      <c r="G41" s="290">
        <f>L41*$O$40*Q41*5000*1.1</f>
        <v>0</v>
      </c>
      <c r="H41" s="291"/>
      <c r="I41" s="279" t="s">
        <v>26</v>
      </c>
      <c r="J41" s="280"/>
      <c r="K41" s="37" t="s">
        <v>24</v>
      </c>
      <c r="L41" s="35">
        <f t="shared" ref="L41:L43" si="0">L37</f>
        <v>0</v>
      </c>
      <c r="M41" s="275"/>
      <c r="N41" s="276"/>
      <c r="O41" s="300"/>
      <c r="P41" s="24" t="s">
        <v>25</v>
      </c>
      <c r="Q41" s="70">
        <v>0.15</v>
      </c>
      <c r="R41" s="303"/>
      <c r="S41" s="306"/>
    </row>
    <row r="42" spans="2:20" ht="19.5" x14ac:dyDescent="0.4">
      <c r="B42" s="299"/>
      <c r="C42" s="299"/>
      <c r="D42" s="299"/>
      <c r="E42" s="271"/>
      <c r="F42" s="272"/>
      <c r="G42" s="290">
        <f>L42*$O$40*Q42*5000*1.1</f>
        <v>0</v>
      </c>
      <c r="H42" s="291"/>
      <c r="I42" s="279" t="s">
        <v>27</v>
      </c>
      <c r="J42" s="280"/>
      <c r="K42" s="37" t="s">
        <v>24</v>
      </c>
      <c r="L42" s="35">
        <f t="shared" si="0"/>
        <v>0</v>
      </c>
      <c r="M42" s="275"/>
      <c r="N42" s="276"/>
      <c r="O42" s="300"/>
      <c r="P42" s="24" t="s">
        <v>25</v>
      </c>
      <c r="Q42" s="70">
        <v>0.15</v>
      </c>
      <c r="R42" s="303"/>
      <c r="S42" s="306"/>
    </row>
    <row r="43" spans="2:20" ht="19.5" x14ac:dyDescent="0.4">
      <c r="B43" s="299"/>
      <c r="C43" s="299"/>
      <c r="D43" s="299"/>
      <c r="E43" s="271"/>
      <c r="F43" s="272"/>
      <c r="G43" s="295">
        <f>L43*$O$40*Q43*5000*1.1</f>
        <v>0</v>
      </c>
      <c r="H43" s="296"/>
      <c r="I43" s="297" t="s">
        <v>28</v>
      </c>
      <c r="J43" s="298"/>
      <c r="K43" s="38" t="s">
        <v>24</v>
      </c>
      <c r="L43" s="36">
        <f t="shared" si="0"/>
        <v>0</v>
      </c>
      <c r="M43" s="277"/>
      <c r="N43" s="278"/>
      <c r="O43" s="301"/>
      <c r="P43" s="40" t="s">
        <v>25</v>
      </c>
      <c r="Q43" s="71">
        <v>0.1</v>
      </c>
      <c r="R43" s="304"/>
      <c r="S43" s="307"/>
    </row>
    <row r="44" spans="2:20" ht="32.25" customHeight="1" x14ac:dyDescent="0.4">
      <c r="B44" s="265" t="s">
        <v>35</v>
      </c>
      <c r="C44" s="265"/>
      <c r="D44" s="265"/>
      <c r="E44" s="271">
        <f>(E36+E40)*0.2</f>
        <v>0</v>
      </c>
      <c r="F44" s="271"/>
      <c r="G44" s="292" t="s">
        <v>37</v>
      </c>
      <c r="H44" s="293"/>
      <c r="I44" s="293"/>
      <c r="J44" s="293"/>
      <c r="K44" s="293"/>
      <c r="L44" s="293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65" t="s">
        <v>36</v>
      </c>
      <c r="C45" s="265"/>
      <c r="D45" s="265"/>
      <c r="E45" s="271">
        <f>ROUNDDOWN((E36+E40+E44)*0.3,0)</f>
        <v>0</v>
      </c>
      <c r="F45" s="271"/>
      <c r="G45" s="294" t="s">
        <v>38</v>
      </c>
      <c r="H45" s="294"/>
      <c r="I45" s="294"/>
      <c r="J45" s="294"/>
      <c r="K45" s="294"/>
      <c r="L45" s="294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65" t="s">
        <v>68</v>
      </c>
      <c r="C46" s="265"/>
      <c r="D46" s="265"/>
      <c r="E46" s="271">
        <f>E36+E40+E44+E45</f>
        <v>0</v>
      </c>
      <c r="F46" s="271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0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B45:D45"/>
    <mergeCell ref="E45:F45"/>
    <mergeCell ref="B46:D46"/>
    <mergeCell ref="E46:F46"/>
    <mergeCell ref="G41:H41"/>
    <mergeCell ref="G42:H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I42:J42"/>
    <mergeCell ref="C26:E27"/>
    <mergeCell ref="F26:H27"/>
    <mergeCell ref="I26:K27"/>
    <mergeCell ref="L26:N27"/>
    <mergeCell ref="F4:H17"/>
    <mergeCell ref="O26:Q27"/>
    <mergeCell ref="R36:S39"/>
    <mergeCell ref="O17:O20"/>
    <mergeCell ref="L15:N17"/>
    <mergeCell ref="I15:K17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&amp;L【浜医様式Mk2-2m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</vt:lpstr>
      <vt:lpstr>別紙</vt:lpstr>
      <vt:lpstr>'治験（医療機器）'!Print_Area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2022-02-02T02:52:41Z</dcterms:modified>
</cp:coreProperties>
</file>