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903"/>
  </bookViews>
  <sheets>
    <sheet name="治験（医薬品） " sheetId="9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 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9" l="1"/>
  <c r="D70" i="9"/>
  <c r="E7" i="9" l="1"/>
  <c r="L54" i="1"/>
  <c r="M71" i="9"/>
  <c r="M70" i="9"/>
  <c r="G32" i="9"/>
  <c r="G33" i="9"/>
  <c r="K56" i="6"/>
  <c r="G56" i="6"/>
  <c r="H55" i="6"/>
  <c r="L54" i="6"/>
  <c r="H54" i="6"/>
  <c r="K56" i="5"/>
  <c r="G56" i="5"/>
  <c r="H55" i="5"/>
  <c r="L54" i="5"/>
  <c r="H54" i="5"/>
  <c r="K56" i="4"/>
  <c r="G56" i="4"/>
  <c r="H55" i="4"/>
  <c r="L54" i="4"/>
  <c r="J34" i="9"/>
  <c r="H54" i="4"/>
  <c r="K56" i="3"/>
  <c r="G56" i="3"/>
  <c r="H55" i="3"/>
  <c r="L54" i="3"/>
  <c r="H54" i="3"/>
  <c r="H56" i="6"/>
  <c r="H56" i="5"/>
  <c r="H56" i="4"/>
  <c r="H56" i="3"/>
  <c r="D72" i="9"/>
  <c r="D60" i="9"/>
  <c r="D59" i="9"/>
  <c r="D56" i="9"/>
  <c r="D42" i="9"/>
  <c r="D39" i="9"/>
  <c r="D38" i="9"/>
  <c r="D35" i="9"/>
  <c r="D75" i="9"/>
  <c r="D34" i="9"/>
  <c r="D74" i="9"/>
  <c r="D32" i="9"/>
  <c r="D71" i="9"/>
  <c r="D25" i="9"/>
  <c r="D16" i="9"/>
  <c r="D18" i="9"/>
  <c r="D26" i="9"/>
  <c r="D27" i="9"/>
  <c r="D62" i="9"/>
  <c r="D17" i="9"/>
  <c r="D61" i="9"/>
  <c r="K56" i="1"/>
  <c r="G31" i="9"/>
  <c r="D31" i="9"/>
  <c r="G56" i="1"/>
  <c r="J33" i="9"/>
  <c r="D63" i="9"/>
  <c r="H55" i="1"/>
  <c r="H54" i="1"/>
  <c r="M68" i="9"/>
  <c r="M69" i="9"/>
  <c r="D73" i="9"/>
  <c r="H56" i="1"/>
  <c r="D33" i="9"/>
  <c r="D43" i="9"/>
  <c r="D44" i="9"/>
  <c r="K23" i="5"/>
  <c r="B32" i="5"/>
  <c r="G36" i="1"/>
  <c r="G39" i="6"/>
  <c r="G38" i="6"/>
  <c r="G37" i="6"/>
  <c r="G36" i="6"/>
  <c r="E36" i="6"/>
  <c r="O40" i="6"/>
  <c r="L43" i="6"/>
  <c r="G43" i="6"/>
  <c r="L42" i="6"/>
  <c r="G42" i="6"/>
  <c r="L41" i="6"/>
  <c r="G41" i="6"/>
  <c r="L40" i="6"/>
  <c r="G40" i="6"/>
  <c r="G39" i="5"/>
  <c r="G38" i="5"/>
  <c r="G37" i="5"/>
  <c r="G36" i="5"/>
  <c r="O40" i="5"/>
  <c r="L43" i="5"/>
  <c r="L42" i="5"/>
  <c r="G42" i="5"/>
  <c r="L41" i="5"/>
  <c r="L40" i="5"/>
  <c r="G40" i="5"/>
  <c r="G38" i="4"/>
  <c r="G37" i="4"/>
  <c r="G36" i="4"/>
  <c r="G35" i="4"/>
  <c r="G34" i="4"/>
  <c r="O39" i="4"/>
  <c r="L43" i="4"/>
  <c r="L42" i="4"/>
  <c r="G42" i="4"/>
  <c r="L41" i="4"/>
  <c r="L40" i="4"/>
  <c r="G40" i="4"/>
  <c r="L39" i="4"/>
  <c r="O39" i="3"/>
  <c r="L42" i="3"/>
  <c r="L39" i="3"/>
  <c r="G39" i="3"/>
  <c r="G38" i="3"/>
  <c r="G37" i="3"/>
  <c r="G36" i="3"/>
  <c r="G35" i="3"/>
  <c r="G34" i="3"/>
  <c r="L43" i="3"/>
  <c r="G43" i="3"/>
  <c r="L41" i="3"/>
  <c r="L40" i="3"/>
  <c r="G40" i="3"/>
  <c r="O40" i="1"/>
  <c r="G39" i="1"/>
  <c r="G38" i="1"/>
  <c r="G37" i="1"/>
  <c r="E36" i="5"/>
  <c r="L40" i="1"/>
  <c r="L41" i="1"/>
  <c r="L42" i="1"/>
  <c r="G42" i="1"/>
  <c r="L43" i="1"/>
  <c r="B32" i="6"/>
  <c r="E32" i="6"/>
  <c r="H32" i="6"/>
  <c r="K32" i="6"/>
  <c r="N32" i="6"/>
  <c r="H23" i="6"/>
  <c r="K23" i="6"/>
  <c r="B28" i="4"/>
  <c r="E28" i="4"/>
  <c r="H28" i="4"/>
  <c r="K28" i="4"/>
  <c r="N28" i="4"/>
  <c r="B28" i="3"/>
  <c r="B31" i="1"/>
  <c r="H18" i="3"/>
  <c r="N18" i="3"/>
  <c r="E28" i="3"/>
  <c r="H28" i="3"/>
  <c r="K28" i="3"/>
  <c r="N28" i="3"/>
  <c r="H22" i="1"/>
  <c r="K22" i="1"/>
  <c r="E31" i="1"/>
  <c r="H31" i="1"/>
  <c r="K31" i="1"/>
  <c r="N31" i="1"/>
  <c r="G41" i="5"/>
  <c r="G43" i="5"/>
  <c r="E32" i="5"/>
  <c r="H32" i="5"/>
  <c r="K32" i="5"/>
  <c r="N32" i="5"/>
  <c r="G39" i="4"/>
  <c r="G41" i="4"/>
  <c r="E39" i="4"/>
  <c r="G43" i="4"/>
  <c r="E34" i="4"/>
  <c r="G41" i="3"/>
  <c r="E39" i="3"/>
  <c r="E44" i="3"/>
  <c r="E45" i="3"/>
  <c r="E34" i="3"/>
  <c r="G42" i="3"/>
  <c r="G43" i="1"/>
  <c r="G40" i="1"/>
  <c r="G41" i="1"/>
  <c r="E36" i="1"/>
  <c r="E40" i="5"/>
  <c r="E40" i="6"/>
  <c r="E44" i="6"/>
  <c r="K18" i="3"/>
  <c r="D48" i="9"/>
  <c r="E40" i="1"/>
  <c r="E44" i="4"/>
  <c r="E45" i="4"/>
  <c r="E46" i="3"/>
  <c r="E44" i="5"/>
  <c r="E45" i="5"/>
  <c r="E45" i="6"/>
  <c r="E46" i="6"/>
  <c r="D68" i="9"/>
  <c r="E44" i="1"/>
  <c r="D50" i="9"/>
  <c r="D49" i="9"/>
  <c r="E45" i="1"/>
  <c r="E46" i="4"/>
  <c r="E46" i="5"/>
  <c r="D51" i="9"/>
  <c r="D76" i="9"/>
  <c r="E46" i="1"/>
  <c r="D77" i="9"/>
  <c r="D52" i="9"/>
  <c r="D65" i="9"/>
</calcChain>
</file>

<file path=xl/sharedStrings.xml><?xml version="1.0" encoding="utf-8"?>
<sst xmlns="http://schemas.openxmlformats.org/spreadsheetml/2006/main" count="618" uniqueCount="213">
  <si>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</si>
  <si>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</si>
  <si>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</si>
  <si>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</si>
  <si>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</si>
  <si>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</si>
  <si>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</si>
  <si>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</si>
  <si>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</si>
  <si>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</si>
  <si>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</si>
  <si>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</si>
  <si>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</si>
  <si>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</si>
  <si>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</si>
  <si>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</si>
  <si>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</si>
  <si>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</si>
  <si>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</si>
  <si>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</si>
  <si>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</si>
  <si>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</si>
  <si>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</si>
  <si>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</si>
  <si>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</si>
  <si>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</si>
  <si>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</si>
  <si>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</si>
  <si>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</si>
  <si>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</si>
  <si>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</si>
  <si>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</si>
  <si>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</si>
  <si>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</si>
  <si>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</si>
  <si>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</si>
  <si>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</si>
  <si>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</si>
  <si>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</si>
  <si>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</si>
  <si>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</si>
  <si>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</si>
  <si>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</si>
  <si>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</si>
  <si>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</si>
  <si>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</si>
  <si>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</si>
  <si>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</si>
  <si>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</si>
  <si>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</si>
  <si>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</si>
  <si>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</si>
  <si>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</si>
  <si>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</si>
  <si>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</si>
  <si>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</si>
  <si>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</si>
  <si>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</si>
  <si>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</si>
  <si>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</si>
  <si>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</si>
  <si>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</si>
  <si>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</si>
  <si>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</si>
  <si>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</si>
  <si>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</si>
  <si>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</si>
  <si>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</si>
  <si>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</si>
  <si>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</si>
  <si>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</si>
  <si>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</si>
  <si>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</si>
  <si>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</si>
  <si>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</si>
  <si>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</si>
  <si>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</si>
  <si>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</si>
  <si>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</si>
  <si>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</si>
  <si>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</si>
  <si>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</si>
  <si>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</si>
  <si>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</si>
  <si>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</si>
  <si>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</si>
  <si>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</si>
  <si>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</si>
  <si>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</si>
  <si>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</si>
  <si>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</si>
  <si>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</si>
  <si>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</si>
  <si>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</si>
  <si>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</si>
  <si>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</si>
  <si>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</si>
  <si>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</si>
  <si>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</si>
  <si>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</si>
  <si>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</si>
  <si>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</si>
  <si>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</si>
  <si>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</si>
  <si>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</si>
  <si>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</si>
  <si>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</si>
  <si>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</si>
  <si>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</si>
  <si>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</si>
  <si>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</si>
  <si>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</si>
  <si>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</si>
  <si>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</si>
  <si>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</si>
  <si>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</si>
  <si>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</si>
  <si>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</si>
  <si>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</si>
  <si>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</si>
  <si>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</si>
  <si>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</si>
  <si>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</si>
  <si>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</si>
  <si>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</si>
  <si>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</si>
  <si>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</si>
  <si>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</si>
  <si>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</si>
  <si>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</si>
  <si>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</si>
  <si>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</si>
  <si>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</si>
  <si>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</si>
  <si>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</si>
  <si>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</si>
  <si>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</si>
  <si>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</si>
  <si>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</si>
  <si>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</si>
  <si>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</si>
  <si>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</si>
  <si>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</si>
  <si>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</si>
  <si>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</si>
  <si>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</si>
  <si>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</si>
  <si>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</si>
  <si>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</si>
  <si>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</si>
  <si>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</si>
  <si>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</si>
  <si>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</si>
  <si>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</si>
  <si>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</si>
  <si>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</si>
  <si>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</si>
  <si>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</si>
  <si>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</si>
  <si>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</si>
  <si>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32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</si>
  <si>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</si>
  <si>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</si>
  <si>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</si>
  <si>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</si>
  <si>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</si>
  <si>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rPh sb="5" eb="6">
      <t>ヒ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</si>
  <si>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</si>
  <si>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3">
      <t>ホウシャセン</t>
    </rPh>
    <rPh sb="3" eb="4">
      <t>カ</t>
    </rPh>
    <phoneticPr fontId="1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</si>
  <si>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</si>
  <si>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</si>
  <si>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</si>
  <si>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</si>
  <si>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</si>
  <si>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</si>
  <si>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</si>
  <si>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</si>
  <si>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</si>
  <si>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</si>
  <si>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</si>
  <si>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</si>
  <si>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</si>
  <si>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</si>
  <si>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</si>
  <si>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（(Ⅰ)+(Ⅱ)+(Ⅲ)）×0.2</t>
    <phoneticPr fontId="32"/>
  </si>
  <si>
    <t>（(Ⅰ)+(Ⅱ)+(Ⅲ)+（Ⅳ)）×0.3</t>
    <phoneticPr fontId="32"/>
  </si>
  <si>
    <t>× 3,000</t>
    <phoneticPr fontId="26"/>
  </si>
  <si>
    <t>当初症例数</t>
    <rPh sb="0" eb="2">
      <t>トウショ</t>
    </rPh>
    <rPh sb="2" eb="4">
      <t>ショウレイ</t>
    </rPh>
    <rPh sb="4" eb="5">
      <t>スウ</t>
    </rPh>
    <phoneticPr fontId="32"/>
  </si>
  <si>
    <t>研究費ポイント</t>
    <rPh sb="0" eb="3">
      <t>ケンキュウヒ</t>
    </rPh>
    <phoneticPr fontId="32"/>
  </si>
  <si>
    <t>治験薬管理
（月数）</t>
    <rPh sb="0" eb="2">
      <t>チケン</t>
    </rPh>
    <rPh sb="2" eb="3">
      <t>ヤク</t>
    </rPh>
    <rPh sb="3" eb="5">
      <t>カンリ</t>
    </rPh>
    <rPh sb="7" eb="8">
      <t>ツキ</t>
    </rPh>
    <rPh sb="8" eb="9">
      <t>スウ</t>
    </rPh>
    <phoneticPr fontId="32"/>
  </si>
  <si>
    <t>検査機器保管</t>
    <rPh sb="0" eb="2">
      <t>ケンサ</t>
    </rPh>
    <rPh sb="2" eb="4">
      <t>キキ</t>
    </rPh>
    <rPh sb="4" eb="6">
      <t>ホカン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</si>
  <si>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</si>
  <si>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</si>
  <si>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</si>
  <si>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回収日</t>
    <rPh sb="0" eb="3">
      <t>カイシュウビ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</si>
  <si>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</si>
  <si>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</si>
  <si>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</si>
  <si>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</si>
  <si>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</si>
  <si>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</si>
  <si>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</si>
  <si>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テスト画像提供</t>
    <rPh sb="3" eb="5">
      <t>ガゾウ</t>
    </rPh>
    <rPh sb="5" eb="7">
      <t>テイキョウ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</si>
  <si>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</si>
  <si>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科数</t>
    <rPh sb="0" eb="1">
      <t>カ</t>
    </rPh>
    <rPh sb="1" eb="2">
      <t>カズ</t>
    </rPh>
    <phoneticPr fontId="1"/>
  </si>
  <si>
    <t>(4)（　　　　　　　）</t>
    <phoneticPr fontId="32"/>
  </si>
  <si>
    <t>科研究調整費</t>
  </si>
  <si>
    <t>放射線科</t>
    <rPh sb="0" eb="4">
      <t>ホウシャセンカ</t>
    </rPh>
    <phoneticPr fontId="1"/>
  </si>
  <si>
    <t>金額</t>
    <rPh sb="0" eb="2">
      <t>キンガク</t>
    </rPh>
    <phoneticPr fontId="1"/>
  </si>
  <si>
    <r>
      <t>リハビリテーション</t>
    </r>
    <r>
      <rPr>
        <sz val="10"/>
        <color rgb="FFFF0000"/>
        <rFont val="游ゴシック"/>
        <family val="3"/>
        <charset val="128"/>
        <scheme val="minor"/>
      </rPr>
      <t>部</t>
    </r>
    <rPh sb="9" eb="10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</si>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</sst>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23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0" fontId="37" fillId="0" borderId="0" xfId="2" applyFont="1" applyProtection="1"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0" fontId="31" fillId="0" borderId="50" xfId="2" applyFont="1" applyBorder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4" fillId="0" borderId="0" xfId="3" applyFont="1" applyAlignment="1" applyProtection="1">
      <alignment horizontal="right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0" borderId="8" xfId="3" applyFont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right" vertical="center"/>
    </xf>
    <xf numFmtId="38" fontId="31" fillId="0" borderId="50" xfId="3" applyFont="1" applyBorder="1" applyAlignment="1" applyProtection="1">
      <alignment horizontal="right"/>
      <protection locked="0"/>
    </xf>
    <xf numFmtId="38" fontId="31" fillId="0" borderId="43" xfId="3" applyFont="1" applyBorder="1" applyAlignment="1" applyProtection="1">
      <alignment horizontal="right" vertical="center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5" xfId="1" applyFont="1" applyFill="1" applyBorder="1" applyAlignment="1" applyProtection="1">
      <alignment horizontal="center" vertical="center"/>
      <protection locked="0"/>
    </xf>
    <xf numFmtId="38" fontId="25" fillId="8" borderId="76" xfId="1" applyFont="1" applyFill="1" applyBorder="1" applyAlignment="1" applyProtection="1">
      <alignment horizontal="center" vertical="center"/>
      <protection locked="0"/>
    </xf>
    <xf numFmtId="38" fontId="42" fillId="0" borderId="51" xfId="3" applyFont="1" applyFill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4" fillId="0" borderId="41" xfId="3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31" fillId="0" borderId="2" xfId="2" applyFont="1" applyFill="1" applyBorder="1" applyAlignment="1" applyProtection="1">
      <alignment vertical="center" wrapText="1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11" borderId="1" xfId="0" applyFill="1" applyBorder="1" applyAlignment="1" applyProtection="1">
      <alignment horizontal="center"/>
      <protection locked="0"/>
    </xf>
    <xf numFmtId="38" fontId="34" fillId="0" borderId="0" xfId="1" applyFont="1" applyAlignment="1" applyProtection="1">
      <alignment horizontal="right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56" fontId="31" fillId="0" borderId="0" xfId="2" applyNumberFormat="1" applyFont="1" applyProtection="1"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0" fontId="31" fillId="0" borderId="41" xfId="2" applyFont="1" applyBorder="1" applyAlignment="1" applyProtection="1">
      <alignment horizontal="left" vertical="center"/>
      <protection locked="0"/>
    </xf>
    <xf numFmtId="0" fontId="31" fillId="0" borderId="7" xfId="2" applyFont="1" applyBorder="1" applyProtection="1">
      <protection locked="0"/>
    </xf>
    <xf numFmtId="0" fontId="31" fillId="0" borderId="82" xfId="2" applyFont="1" applyBorder="1" applyAlignment="1" applyProtection="1">
      <alignment horizontal="left" vertical="center"/>
      <protection locked="0"/>
    </xf>
    <xf numFmtId="0" fontId="31" fillId="0" borderId="85" xfId="2" applyFont="1" applyBorder="1" applyAlignment="1" applyProtection="1">
      <alignment horizontal="left" vertical="center"/>
      <protection locked="0"/>
    </xf>
    <xf numFmtId="0" fontId="31" fillId="0" borderId="87" xfId="2" applyFont="1" applyBorder="1" applyAlignment="1" applyProtection="1">
      <alignment horizontal="left" vertical="center"/>
      <protection locked="0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38" fontId="31" fillId="0" borderId="9" xfId="3" applyFont="1" applyBorder="1" applyAlignment="1" applyProtection="1">
      <alignment horizontal="center" vertical="center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178" fontId="31" fillId="8" borderId="1" xfId="3" applyNumberFormat="1" applyFont="1" applyFill="1" applyBorder="1" applyAlignment="1" applyProtection="1">
      <alignment horizontal="center" vertical="center" wrapText="1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0" fontId="31" fillId="0" borderId="83" xfId="2" applyFont="1" applyFill="1" applyBorder="1" applyAlignment="1" applyProtection="1">
      <alignment horizontal="left" vertical="center"/>
      <protection locked="0"/>
    </xf>
    <xf numFmtId="0" fontId="31" fillId="0" borderId="84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86" xfId="2" applyFont="1" applyFill="1" applyBorder="1" applyAlignment="1" applyProtection="1">
      <alignment horizontal="left" vertical="center"/>
      <protection locked="0"/>
    </xf>
    <xf numFmtId="0" fontId="31" fillId="0" borderId="88" xfId="2" applyFont="1" applyFill="1" applyBorder="1" applyAlignment="1" applyProtection="1">
      <alignment horizontal="left" vertical="center"/>
      <protection locked="0"/>
    </xf>
    <xf numFmtId="0" fontId="31" fillId="0" borderId="89" xfId="2" applyFont="1" applyFill="1" applyBorder="1" applyAlignment="1" applyProtection="1">
      <alignment horizontal="left" vertical="center"/>
      <protection locked="0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38" fontId="34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0" fontId="31" fillId="0" borderId="41" xfId="0" applyFont="1" applyBorder="1" applyAlignment="1" applyProtection="1">
      <protection locked="0"/>
    </xf>
    <xf numFmtId="0" fontId="31" fillId="0" borderId="1" xfId="0" applyFont="1" applyBorder="1" applyAlignment="1" applyProtection="1"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36" xfId="3" applyFont="1" applyFill="1" applyBorder="1" applyAlignment="1" applyProtection="1">
      <alignment horizontal="right" vertical="center"/>
      <protection locked="0"/>
    </xf>
    <xf numFmtId="38" fontId="41" fillId="0" borderId="3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</xf>
    <xf numFmtId="177" fontId="25" fillId="0" borderId="53" xfId="0" applyNumberFormat="1" applyFont="1" applyFill="1" applyBorder="1" applyAlignment="1" applyProtection="1">
      <alignment horizontal="center" vertical="center"/>
    </xf>
    <xf numFmtId="177" fontId="25" fillId="0" borderId="54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78" xfId="0" applyFont="1" applyFill="1" applyBorder="1" applyAlignment="1" applyProtection="1">
      <alignment horizontal="center" vertical="center" wrapText="1"/>
      <protection locked="0"/>
    </xf>
    <xf numFmtId="0" fontId="34" fillId="0" borderId="80" xfId="0" applyFont="1" applyFill="1" applyBorder="1" applyAlignment="1" applyProtection="1">
      <alignment horizontal="center" vertical="center" wrapText="1"/>
      <protection locked="0"/>
    </xf>
    <xf numFmtId="0" fontId="34" fillId="0" borderId="79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Fill="1" applyBorder="1" applyAlignment="1" applyProtection="1">
      <alignment horizontal="center" vertical="center" wrapText="1"/>
      <protection locked="0"/>
    </xf>
    <xf numFmtId="0" fontId="34" fillId="11" borderId="12" xfId="0" applyFont="1" applyFill="1" applyBorder="1" applyAlignment="1" applyProtection="1">
      <alignment horizontal="center" vertical="center" wrapText="1"/>
      <protection locked="0"/>
    </xf>
    <xf numFmtId="0" fontId="34" fillId="11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177" fontId="25" fillId="0" borderId="77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CC99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2"/>
    <col min="2" max="3" width="14" style="2" customWidth="1"/>
    <col min="4" max="4" width="14.875" style="24" customWidth="1"/>
    <col min="5" max="5" width="5.25" style="25" bestFit="1" customWidth="1"/>
    <col min="6" max="6" width="10.375" style="2" customWidth="1"/>
    <col min="7" max="7" width="5.375" style="2" customWidth="1"/>
    <col min="8" max="8" width="3.25" style="2" customWidth="1"/>
    <col min="9" max="9" width="10.5" style="2" bestFit="1" customWidth="1"/>
    <col min="10" max="10" width="5.375" style="2" customWidth="1"/>
    <col min="11" max="11" width="3.625" style="2" customWidth="1"/>
    <col min="12" max="12" width="7.5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25" ht="24.75" customHeight="1" x14ac:dyDescent="0.15">
      <c r="B1" s="238" t="s">
        <v>74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"/>
      <c r="O1" s="1"/>
    </row>
    <row r="2" spans="2:25" ht="14.25" thickBot="1" x14ac:dyDescent="0.2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25" ht="20.100000000000001" customHeight="1" x14ac:dyDescent="0.15">
      <c r="B3" s="213" t="s">
        <v>75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6"/>
      <c r="O3" s="6"/>
    </row>
    <row r="4" spans="2:25" ht="39" customHeight="1" x14ac:dyDescent="0.15">
      <c r="B4" s="214" t="s">
        <v>76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3"/>
      <c r="O4" s="3"/>
    </row>
    <row r="5" spans="2:25" ht="20.100000000000001" customHeight="1" x14ac:dyDescent="0.15">
      <c r="B5" s="214" t="s">
        <v>77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</row>
    <row r="6" spans="2:25" ht="20.100000000000001" customHeight="1" thickBot="1" x14ac:dyDescent="0.2">
      <c r="B6" s="215" t="s">
        <v>78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2:25" ht="20.100000000000001" customHeight="1" x14ac:dyDescent="0.4">
      <c r="B7" s="211" t="s">
        <v>79</v>
      </c>
      <c r="C7" s="204" t="s">
        <v>211</v>
      </c>
      <c r="D7" s="216"/>
      <c r="E7" s="217" t="str">
        <f>IF(OR(C7="",C7="新規契約"),"","年度")</f>
        <v/>
      </c>
      <c r="F7" s="245" t="s">
        <v>210</v>
      </c>
      <c r="G7" s="246"/>
      <c r="H7" s="247"/>
      <c r="I7" s="225"/>
      <c r="J7" s="11"/>
      <c r="K7" s="11"/>
      <c r="L7" s="11"/>
      <c r="M7" s="212"/>
      <c r="O7"/>
      <c r="P7"/>
      <c r="Q7"/>
      <c r="R7"/>
      <c r="S7"/>
      <c r="T7"/>
      <c r="U7"/>
      <c r="V7"/>
      <c r="W7"/>
      <c r="X7"/>
      <c r="Y7"/>
    </row>
    <row r="8" spans="2:25" ht="15.75" customHeight="1" x14ac:dyDescent="0.4">
      <c r="O8"/>
      <c r="P8"/>
      <c r="Q8"/>
      <c r="R8"/>
      <c r="S8"/>
      <c r="T8"/>
      <c r="U8"/>
      <c r="V8"/>
      <c r="W8"/>
      <c r="X8"/>
      <c r="Y8"/>
    </row>
    <row r="9" spans="2:25" ht="15" customHeight="1" x14ac:dyDescent="0.15">
      <c r="B9" s="7" t="s">
        <v>156</v>
      </c>
      <c r="E9" s="26"/>
    </row>
    <row r="10" spans="2:25" ht="17.100000000000001" customHeight="1" x14ac:dyDescent="0.15">
      <c r="B10" s="226" t="s">
        <v>80</v>
      </c>
      <c r="C10" s="227"/>
      <c r="D10" s="198" t="s">
        <v>81</v>
      </c>
      <c r="E10" s="198" t="s">
        <v>133</v>
      </c>
      <c r="F10" s="228" t="s">
        <v>82</v>
      </c>
      <c r="G10" s="229"/>
      <c r="H10" s="229"/>
      <c r="I10" s="229"/>
      <c r="J10" s="229"/>
      <c r="K10" s="229"/>
      <c r="L10" s="229"/>
      <c r="M10" s="230"/>
      <c r="N10" s="27"/>
    </row>
    <row r="11" spans="2:25" s="8" customFormat="1" ht="15" customHeight="1" x14ac:dyDescent="0.4">
      <c r="B11" s="231" t="s">
        <v>84</v>
      </c>
      <c r="C11" s="232"/>
      <c r="D11" s="28"/>
      <c r="E11" s="29"/>
      <c r="F11" s="233" t="s">
        <v>169</v>
      </c>
      <c r="G11" s="234"/>
      <c r="H11" s="234"/>
      <c r="I11" s="234"/>
      <c r="J11" s="234"/>
      <c r="K11" s="234"/>
      <c r="L11" s="234"/>
      <c r="M11" s="235"/>
      <c r="N11" s="190"/>
    </row>
    <row r="12" spans="2:25" s="8" customFormat="1" ht="15" customHeight="1" x14ac:dyDescent="0.4">
      <c r="B12" s="236" t="s">
        <v>85</v>
      </c>
      <c r="C12" s="237"/>
      <c r="D12" s="196"/>
      <c r="E12" s="29"/>
      <c r="F12" s="233" t="s">
        <v>160</v>
      </c>
      <c r="G12" s="234"/>
      <c r="H12" s="234"/>
      <c r="I12" s="234"/>
      <c r="J12" s="234"/>
      <c r="K12" s="234"/>
      <c r="L12" s="234"/>
      <c r="M12" s="235"/>
      <c r="N12" s="190"/>
    </row>
    <row r="13" spans="2:25" s="8" customFormat="1" ht="15" customHeight="1" x14ac:dyDescent="0.4">
      <c r="B13" s="255" t="s">
        <v>150</v>
      </c>
      <c r="C13" s="256"/>
      <c r="D13" s="196"/>
      <c r="E13" s="30"/>
      <c r="F13" s="233" t="s">
        <v>154</v>
      </c>
      <c r="G13" s="234"/>
      <c r="H13" s="234"/>
      <c r="I13" s="234"/>
      <c r="J13" s="234"/>
      <c r="K13" s="234"/>
      <c r="L13" s="234"/>
      <c r="M13" s="235"/>
      <c r="N13" s="190"/>
    </row>
    <row r="14" spans="2:25" s="8" customFormat="1" ht="15" customHeight="1" x14ac:dyDescent="0.4">
      <c r="B14" s="231" t="s">
        <v>151</v>
      </c>
      <c r="C14" s="232"/>
      <c r="D14" s="28"/>
      <c r="E14" s="30"/>
      <c r="F14" s="233" t="s">
        <v>86</v>
      </c>
      <c r="G14" s="234"/>
      <c r="H14" s="234"/>
      <c r="I14" s="234"/>
      <c r="J14" s="234"/>
      <c r="K14" s="234"/>
      <c r="L14" s="234"/>
      <c r="M14" s="235"/>
      <c r="N14" s="190"/>
    </row>
    <row r="15" spans="2:25" s="8" customFormat="1" ht="15" customHeight="1" x14ac:dyDescent="0.4">
      <c r="B15" s="231" t="s">
        <v>166</v>
      </c>
      <c r="C15" s="232"/>
      <c r="D15" s="28"/>
      <c r="E15" s="30"/>
      <c r="F15" s="233" t="s">
        <v>87</v>
      </c>
      <c r="G15" s="234"/>
      <c r="H15" s="234"/>
      <c r="I15" s="234"/>
      <c r="J15" s="234"/>
      <c r="K15" s="234"/>
      <c r="L15" s="234"/>
      <c r="M15" s="235"/>
      <c r="N15" s="190"/>
    </row>
    <row r="16" spans="2:25" s="3" customFormat="1" ht="15" customHeight="1" x14ac:dyDescent="0.4">
      <c r="B16" s="248" t="s">
        <v>152</v>
      </c>
      <c r="C16" s="249"/>
      <c r="D16" s="31">
        <f>ROUNDDOWN((D11+D12+D13+D14+D15)*0.2,0)</f>
        <v>0</v>
      </c>
      <c r="E16" s="29"/>
      <c r="F16" s="250" t="s">
        <v>170</v>
      </c>
      <c r="G16" s="251"/>
      <c r="H16" s="251"/>
      <c r="I16" s="251"/>
      <c r="J16" s="251"/>
      <c r="K16" s="251"/>
      <c r="L16" s="251"/>
      <c r="M16" s="252"/>
      <c r="N16" s="32"/>
    </row>
    <row r="17" spans="2:14" s="3" customFormat="1" ht="15" customHeight="1" x14ac:dyDescent="0.4">
      <c r="B17" s="248" t="s">
        <v>153</v>
      </c>
      <c r="C17" s="249"/>
      <c r="D17" s="31">
        <f>ROUNDDOWN((D11+D12+D13+D14+D15+D16)*0.3,0)</f>
        <v>0</v>
      </c>
      <c r="E17" s="29"/>
      <c r="F17" s="250" t="s">
        <v>171</v>
      </c>
      <c r="G17" s="251"/>
      <c r="H17" s="251"/>
      <c r="I17" s="251"/>
      <c r="J17" s="251"/>
      <c r="K17" s="251"/>
      <c r="L17" s="251"/>
      <c r="M17" s="252"/>
      <c r="N17" s="32"/>
    </row>
    <row r="18" spans="2:14" s="3" customFormat="1" ht="17.100000000000001" customHeight="1" x14ac:dyDescent="0.4">
      <c r="B18" s="226" t="s">
        <v>89</v>
      </c>
      <c r="C18" s="227"/>
      <c r="D18" s="33">
        <f>SUM(D11:D17)</f>
        <v>0</v>
      </c>
      <c r="E18" s="34"/>
      <c r="F18" s="192"/>
      <c r="G18" s="193"/>
      <c r="H18" s="193"/>
      <c r="I18" s="193"/>
      <c r="J18" s="193"/>
      <c r="K18" s="193"/>
      <c r="L18" s="193"/>
      <c r="M18" s="194"/>
      <c r="N18" s="35"/>
    </row>
    <row r="19" spans="2:14" s="3" customFormat="1" ht="15" customHeight="1" x14ac:dyDescent="0.4">
      <c r="B19" s="253"/>
      <c r="C19" s="253"/>
      <c r="D19" s="253"/>
      <c r="E19" s="254"/>
      <c r="F19" s="254"/>
      <c r="G19" s="254"/>
      <c r="H19" s="254"/>
      <c r="I19" s="254"/>
      <c r="J19" s="254"/>
      <c r="K19" s="254"/>
    </row>
    <row r="20" spans="2:14" s="3" customFormat="1" ht="15" customHeight="1" x14ac:dyDescent="0.15">
      <c r="B20" s="9" t="s">
        <v>157</v>
      </c>
      <c r="C20" s="10"/>
      <c r="D20" s="11"/>
      <c r="E20" s="12"/>
      <c r="F20" s="13"/>
      <c r="G20" s="13"/>
      <c r="H20" s="13"/>
      <c r="I20" s="2"/>
      <c r="J20" s="2"/>
      <c r="K20" s="2"/>
    </row>
    <row r="21" spans="2:14" ht="15" customHeight="1" x14ac:dyDescent="0.15">
      <c r="B21" s="226" t="s">
        <v>80</v>
      </c>
      <c r="C21" s="227"/>
      <c r="D21" s="198" t="s">
        <v>81</v>
      </c>
      <c r="E21" s="198" t="s">
        <v>133</v>
      </c>
      <c r="F21" s="258" t="s">
        <v>82</v>
      </c>
      <c r="G21" s="258"/>
      <c r="H21" s="258"/>
      <c r="I21" s="258"/>
      <c r="J21" s="258"/>
      <c r="K21" s="258"/>
      <c r="L21" s="258"/>
      <c r="M21" s="258"/>
    </row>
    <row r="22" spans="2:14" s="3" customFormat="1" ht="15" customHeight="1" x14ac:dyDescent="0.4">
      <c r="B22" s="231" t="s">
        <v>83</v>
      </c>
      <c r="C22" s="232"/>
      <c r="D22" s="28"/>
      <c r="E22" s="29"/>
      <c r="F22" s="257" t="s">
        <v>132</v>
      </c>
      <c r="G22" s="257"/>
      <c r="H22" s="257"/>
      <c r="I22" s="257"/>
      <c r="J22" s="257"/>
      <c r="K22" s="257"/>
      <c r="L22" s="257"/>
      <c r="M22" s="257"/>
    </row>
    <row r="23" spans="2:14" s="3" customFormat="1" ht="15" customHeight="1" x14ac:dyDescent="0.4">
      <c r="B23" s="236" t="s">
        <v>110</v>
      </c>
      <c r="C23" s="237"/>
      <c r="D23" s="196"/>
      <c r="E23" s="29"/>
      <c r="F23" s="257" t="s">
        <v>172</v>
      </c>
      <c r="G23" s="257"/>
      <c r="H23" s="257"/>
      <c r="I23" s="257"/>
      <c r="J23" s="257"/>
      <c r="K23" s="257"/>
      <c r="L23" s="257"/>
      <c r="M23" s="257"/>
    </row>
    <row r="24" spans="2:14" s="3" customFormat="1" ht="15" customHeight="1" x14ac:dyDescent="0.4">
      <c r="B24" s="255" t="s">
        <v>149</v>
      </c>
      <c r="C24" s="256"/>
      <c r="D24" s="28"/>
      <c r="E24" s="30"/>
      <c r="F24" s="257" t="s">
        <v>140</v>
      </c>
      <c r="G24" s="257"/>
      <c r="H24" s="257"/>
      <c r="I24" s="257"/>
      <c r="J24" s="257"/>
      <c r="K24" s="257"/>
      <c r="L24" s="257"/>
      <c r="M24" s="257"/>
    </row>
    <row r="25" spans="2:14" s="3" customFormat="1" ht="15" customHeight="1" x14ac:dyDescent="0.4">
      <c r="B25" s="248" t="s">
        <v>173</v>
      </c>
      <c r="C25" s="249"/>
      <c r="D25" s="31">
        <f>ROUNDDOWN((D22+D23+D24)*0.2,0)</f>
        <v>0</v>
      </c>
      <c r="E25" s="29"/>
      <c r="F25" s="257" t="s">
        <v>174</v>
      </c>
      <c r="G25" s="257"/>
      <c r="H25" s="257"/>
      <c r="I25" s="257"/>
      <c r="J25" s="257"/>
      <c r="K25" s="257"/>
      <c r="L25" s="257"/>
      <c r="M25" s="257"/>
    </row>
    <row r="26" spans="2:14" s="3" customFormat="1" ht="15" customHeight="1" x14ac:dyDescent="0.4">
      <c r="B26" s="248" t="s">
        <v>175</v>
      </c>
      <c r="C26" s="249"/>
      <c r="D26" s="31">
        <f>ROUNDDOWN((D22+D23+D24+D25)*0.3,0)</f>
        <v>0</v>
      </c>
      <c r="E26" s="29"/>
      <c r="F26" s="257" t="s">
        <v>176</v>
      </c>
      <c r="G26" s="257"/>
      <c r="H26" s="257"/>
      <c r="I26" s="257"/>
      <c r="J26" s="257"/>
      <c r="K26" s="257"/>
      <c r="L26" s="257"/>
      <c r="M26" s="257"/>
    </row>
    <row r="27" spans="2:14" s="3" customFormat="1" ht="17.100000000000001" customHeight="1" x14ac:dyDescent="0.4">
      <c r="B27" s="226" t="s">
        <v>96</v>
      </c>
      <c r="C27" s="227"/>
      <c r="D27" s="31">
        <f>SUM(D22:D26)</f>
        <v>0</v>
      </c>
      <c r="E27" s="198"/>
      <c r="F27" s="262"/>
      <c r="G27" s="262"/>
      <c r="H27" s="262"/>
      <c r="I27" s="262"/>
      <c r="J27" s="262"/>
      <c r="K27" s="262"/>
      <c r="L27" s="262"/>
      <c r="M27" s="262"/>
    </row>
    <row r="28" spans="2:14" s="3" customFormat="1" ht="15" customHeight="1" x14ac:dyDescent="0.4">
      <c r="B28" s="36"/>
      <c r="C28" s="36"/>
      <c r="D28" s="37"/>
      <c r="E28" s="38"/>
      <c r="F28" s="190"/>
      <c r="G28" s="190"/>
      <c r="H28" s="190"/>
      <c r="I28" s="190"/>
      <c r="J28" s="190"/>
      <c r="K28" s="190"/>
      <c r="L28" s="14"/>
    </row>
    <row r="29" spans="2:14" s="3" customFormat="1" ht="15" customHeight="1" x14ac:dyDescent="0.4">
      <c r="B29" s="263" t="s">
        <v>158</v>
      </c>
      <c r="C29" s="263"/>
      <c r="D29" s="39"/>
      <c r="E29" s="38"/>
      <c r="F29" s="264"/>
      <c r="G29" s="264"/>
      <c r="H29" s="264"/>
      <c r="I29" s="264"/>
      <c r="J29" s="264"/>
      <c r="K29" s="264"/>
      <c r="L29" s="14"/>
    </row>
    <row r="30" spans="2:14" ht="17.100000000000001" customHeight="1" x14ac:dyDescent="0.15">
      <c r="B30" s="226" t="s">
        <v>80</v>
      </c>
      <c r="C30" s="227"/>
      <c r="D30" s="198" t="s">
        <v>81</v>
      </c>
      <c r="E30" s="198" t="s">
        <v>133</v>
      </c>
      <c r="F30" s="258" t="s">
        <v>82</v>
      </c>
      <c r="G30" s="258"/>
      <c r="H30" s="258"/>
      <c r="I30" s="258"/>
      <c r="J30" s="258"/>
      <c r="K30" s="258"/>
      <c r="L30" s="258"/>
      <c r="M30" s="258"/>
    </row>
    <row r="31" spans="2:14" s="8" customFormat="1" ht="15" customHeight="1" x14ac:dyDescent="0.4">
      <c r="B31" s="231" t="s">
        <v>162</v>
      </c>
      <c r="C31" s="232"/>
      <c r="D31" s="33">
        <f>G31*20000*1.1</f>
        <v>0</v>
      </c>
      <c r="E31" s="30"/>
      <c r="F31" s="203" t="s">
        <v>88</v>
      </c>
      <c r="G31" s="223">
        <f>'別紙（1）24週まで'!K56+'別紙（2）25週から104週'!K56+'別紙（3）105週以上'!K56+'別紙（4）抗がん剤第1相、第2相'!K56+'別紙（5）抗がん剤第3相、第4相 、拡大'!K56</f>
        <v>0</v>
      </c>
      <c r="H31" s="259" t="s">
        <v>103</v>
      </c>
      <c r="I31" s="259"/>
      <c r="J31" s="259"/>
      <c r="K31" s="259"/>
      <c r="L31" s="259"/>
      <c r="M31" s="259"/>
    </row>
    <row r="32" spans="2:14" s="8" customFormat="1" ht="15" customHeight="1" x14ac:dyDescent="0.4">
      <c r="B32" s="260" t="s">
        <v>91</v>
      </c>
      <c r="C32" s="261"/>
      <c r="D32" s="40">
        <f>G32*5000*1.1</f>
        <v>0</v>
      </c>
      <c r="E32" s="29"/>
      <c r="F32" s="203" t="s">
        <v>111</v>
      </c>
      <c r="G32" s="224">
        <f>'別紙（1）24週まで'!D54+'別紙（2）25週から104週'!D54+'別紙（3）105週以上'!D54+'別紙（4）抗がん剤第1相、第2相'!D54+'別紙（5）抗がん剤第3相、第4相 、拡大'!D54</f>
        <v>0</v>
      </c>
      <c r="H32" s="259" t="s">
        <v>130</v>
      </c>
      <c r="I32" s="259"/>
      <c r="J32" s="259"/>
      <c r="K32" s="259"/>
      <c r="L32" s="259"/>
      <c r="M32" s="259"/>
    </row>
    <row r="33" spans="2:17" s="8" customFormat="1" ht="15" customHeight="1" x14ac:dyDescent="0.4">
      <c r="B33" s="231" t="s">
        <v>92</v>
      </c>
      <c r="C33" s="232"/>
      <c r="D33" s="206">
        <f>'別紙（1）24週まで'!H56+'別紙（2）25週から104週'!H56+'別紙（3）105週以上'!H56+'別紙（4）抗がん剤第1相、第2相'!H56+'別紙（5）抗がん剤第3相、第4相 、拡大'!H56</f>
        <v>0</v>
      </c>
      <c r="E33" s="30"/>
      <c r="F33" s="203" t="s">
        <v>111</v>
      </c>
      <c r="G33" s="224">
        <f>'別紙（1）24週まで'!F54+'別紙（2）25週から104週'!F54+'別紙（3）105週以上'!F54+'別紙（4）抗がん剤第1相、第2相'!F54+'別紙（5）抗がん剤第3相、第4相 、拡大'!F54</f>
        <v>0</v>
      </c>
      <c r="H33" s="210"/>
      <c r="I33" s="209" t="s">
        <v>116</v>
      </c>
      <c r="J33" s="224">
        <f>'別紙（1）24週まで'!G56+'別紙（2）25週から104週'!G56+'別紙（3）105週以上'!G56+'別紙（4）抗がん剤第1相、第2相'!G56+'別紙（5）抗がん剤第3相、第4相 、拡大'!G56</f>
        <v>0</v>
      </c>
      <c r="K33" s="257" t="s">
        <v>93</v>
      </c>
      <c r="L33" s="257"/>
      <c r="M33" s="257"/>
      <c r="N33" s="42"/>
      <c r="O33" s="42"/>
    </row>
    <row r="34" spans="2:17" s="8" customFormat="1" ht="15" customHeight="1" x14ac:dyDescent="0.4">
      <c r="B34" s="183" t="s">
        <v>205</v>
      </c>
      <c r="C34" s="184" t="s">
        <v>206</v>
      </c>
      <c r="D34" s="41">
        <f>J34*50000*1.1</f>
        <v>0</v>
      </c>
      <c r="E34" s="30"/>
      <c r="F34" s="43" t="s">
        <v>131</v>
      </c>
      <c r="G34" s="265" t="s">
        <v>112</v>
      </c>
      <c r="H34" s="266"/>
      <c r="I34" s="266"/>
      <c r="J34" s="224">
        <f>'別紙（1）24週まで'!L54+'別紙（2）25週から104週'!L54+'別紙（3）105週以上'!L54+'別紙（4）抗がん剤第1相、第2相'!L54+'別紙（5）抗がん剤第3相、第4相 、拡大'!L54</f>
        <v>0</v>
      </c>
      <c r="K34" s="259" t="s">
        <v>113</v>
      </c>
      <c r="L34" s="259"/>
      <c r="M34" s="259"/>
      <c r="N34" s="42"/>
      <c r="O34" s="42"/>
      <c r="P34" s="42"/>
      <c r="Q34" s="42"/>
    </row>
    <row r="35" spans="2:17" s="8" customFormat="1" ht="15" customHeight="1" x14ac:dyDescent="0.4">
      <c r="B35" s="255" t="s">
        <v>114</v>
      </c>
      <c r="C35" s="256"/>
      <c r="D35" s="271">
        <f>(J35*5000*1.1)+(J36*20000*1.1)+(J37*30000*1.1)</f>
        <v>0</v>
      </c>
      <c r="E35" s="274"/>
      <c r="F35" s="277" t="s">
        <v>123</v>
      </c>
      <c r="G35" s="277"/>
      <c r="H35" s="277"/>
      <c r="I35" s="207" t="s">
        <v>121</v>
      </c>
      <c r="J35" s="44"/>
      <c r="K35" s="278" t="s">
        <v>117</v>
      </c>
      <c r="L35" s="278"/>
      <c r="M35" s="278"/>
      <c r="N35" s="16"/>
      <c r="O35" s="16"/>
    </row>
    <row r="36" spans="2:17" s="8" customFormat="1" ht="15" customHeight="1" x14ac:dyDescent="0.4">
      <c r="B36" s="267"/>
      <c r="C36" s="268"/>
      <c r="D36" s="272"/>
      <c r="E36" s="275"/>
      <c r="F36" s="279" t="s">
        <v>163</v>
      </c>
      <c r="G36" s="279"/>
      <c r="H36" s="279"/>
      <c r="I36" s="208" t="s">
        <v>121</v>
      </c>
      <c r="J36" s="45"/>
      <c r="K36" s="280" t="s">
        <v>118</v>
      </c>
      <c r="L36" s="280"/>
      <c r="M36" s="280"/>
      <c r="N36" s="16"/>
      <c r="O36" s="16"/>
    </row>
    <row r="37" spans="2:17" s="8" customFormat="1" ht="15" customHeight="1" x14ac:dyDescent="0.4">
      <c r="B37" s="269"/>
      <c r="C37" s="270"/>
      <c r="D37" s="273"/>
      <c r="E37" s="276"/>
      <c r="F37" s="281" t="s">
        <v>122</v>
      </c>
      <c r="G37" s="281"/>
      <c r="H37" s="281"/>
      <c r="I37" s="205" t="s">
        <v>121</v>
      </c>
      <c r="J37" s="46"/>
      <c r="K37" s="282" t="s">
        <v>120</v>
      </c>
      <c r="L37" s="282"/>
      <c r="M37" s="282"/>
      <c r="N37" s="16"/>
      <c r="O37" s="16"/>
    </row>
    <row r="38" spans="2:17" s="8" customFormat="1" ht="15" customHeight="1" x14ac:dyDescent="0.4">
      <c r="B38" s="255" t="s">
        <v>115</v>
      </c>
      <c r="C38" s="256"/>
      <c r="D38" s="33">
        <f>G38*60000*1.1</f>
        <v>0</v>
      </c>
      <c r="E38" s="29"/>
      <c r="F38" s="203" t="s">
        <v>94</v>
      </c>
      <c r="G38" s="15"/>
      <c r="H38" s="259" t="s">
        <v>129</v>
      </c>
      <c r="I38" s="259"/>
      <c r="J38" s="259"/>
      <c r="K38" s="259"/>
      <c r="L38" s="259"/>
      <c r="M38" s="259"/>
      <c r="N38" s="16"/>
      <c r="O38" s="16"/>
    </row>
    <row r="39" spans="2:17" s="8" customFormat="1" ht="15" customHeight="1" x14ac:dyDescent="0.4">
      <c r="B39" s="255" t="s">
        <v>164</v>
      </c>
      <c r="C39" s="256"/>
      <c r="D39" s="271">
        <f>(J39*5000*1.1)+(J40*10000*1.1)+(J41*20000*1.1)</f>
        <v>0</v>
      </c>
      <c r="E39" s="274"/>
      <c r="F39" s="286" t="s">
        <v>127</v>
      </c>
      <c r="G39" s="286"/>
      <c r="H39" s="286"/>
      <c r="I39" s="207" t="s">
        <v>121</v>
      </c>
      <c r="J39" s="44"/>
      <c r="K39" s="278" t="s">
        <v>117</v>
      </c>
      <c r="L39" s="278"/>
      <c r="M39" s="278"/>
      <c r="N39" s="16"/>
      <c r="O39" s="16"/>
    </row>
    <row r="40" spans="2:17" s="8" customFormat="1" ht="15" customHeight="1" x14ac:dyDescent="0.4">
      <c r="B40" s="267"/>
      <c r="C40" s="285"/>
      <c r="D40" s="272"/>
      <c r="E40" s="275"/>
      <c r="F40" s="279" t="s">
        <v>126</v>
      </c>
      <c r="G40" s="279"/>
      <c r="H40" s="279"/>
      <c r="I40" s="208" t="s">
        <v>121</v>
      </c>
      <c r="J40" s="45"/>
      <c r="K40" s="280" t="s">
        <v>124</v>
      </c>
      <c r="L40" s="280"/>
      <c r="M40" s="280"/>
      <c r="N40" s="16"/>
      <c r="O40" s="17"/>
    </row>
    <row r="41" spans="2:17" s="8" customFormat="1" ht="15" customHeight="1" x14ac:dyDescent="0.15">
      <c r="B41" s="269"/>
      <c r="C41" s="270"/>
      <c r="D41" s="273"/>
      <c r="E41" s="276"/>
      <c r="F41" s="281" t="s">
        <v>125</v>
      </c>
      <c r="G41" s="281"/>
      <c r="H41" s="281"/>
      <c r="I41" s="205" t="s">
        <v>121</v>
      </c>
      <c r="J41" s="46"/>
      <c r="K41" s="282" t="s">
        <v>119</v>
      </c>
      <c r="L41" s="283"/>
      <c r="M41" s="283"/>
      <c r="N41" s="16"/>
      <c r="O41" s="17"/>
    </row>
    <row r="42" spans="2:17" s="8" customFormat="1" ht="15" customHeight="1" x14ac:dyDescent="0.15">
      <c r="B42" s="231" t="s">
        <v>177</v>
      </c>
      <c r="C42" s="232"/>
      <c r="D42" s="33">
        <f>G42*7000</f>
        <v>0</v>
      </c>
      <c r="E42" s="29"/>
      <c r="F42" s="203" t="s">
        <v>95</v>
      </c>
      <c r="G42" s="15"/>
      <c r="H42" s="259" t="s">
        <v>98</v>
      </c>
      <c r="I42" s="259"/>
      <c r="J42" s="259"/>
      <c r="K42" s="259"/>
      <c r="L42" s="284"/>
      <c r="M42" s="284"/>
    </row>
    <row r="43" spans="2:17" s="3" customFormat="1" ht="15" customHeight="1" x14ac:dyDescent="0.15">
      <c r="B43" s="248" t="s">
        <v>178</v>
      </c>
      <c r="C43" s="249"/>
      <c r="D43" s="31">
        <f>ROUNDDOWN((SUM(D31:D42))*0.3,0)</f>
        <v>0</v>
      </c>
      <c r="E43" s="29"/>
      <c r="F43" s="262" t="s">
        <v>179</v>
      </c>
      <c r="G43" s="262"/>
      <c r="H43" s="262"/>
      <c r="I43" s="262"/>
      <c r="J43" s="262"/>
      <c r="K43" s="262"/>
      <c r="L43" s="284"/>
      <c r="M43" s="284"/>
      <c r="O43" s="47"/>
      <c r="P43" s="47"/>
      <c r="Q43" s="47"/>
    </row>
    <row r="44" spans="2:17" s="3" customFormat="1" ht="17.100000000000001" customHeight="1" x14ac:dyDescent="0.15">
      <c r="B44" s="226" t="s">
        <v>104</v>
      </c>
      <c r="C44" s="227"/>
      <c r="D44" s="31">
        <f>SUM(D31:D43)</f>
        <v>0</v>
      </c>
      <c r="E44" s="198"/>
      <c r="F44" s="262"/>
      <c r="G44" s="262"/>
      <c r="H44" s="262"/>
      <c r="I44" s="262"/>
      <c r="J44" s="262"/>
      <c r="K44" s="262"/>
      <c r="L44" s="284"/>
      <c r="M44" s="284"/>
      <c r="O44" s="47"/>
      <c r="P44" s="47"/>
      <c r="Q44" s="48"/>
    </row>
    <row r="45" spans="2:17" s="3" customFormat="1" ht="15" customHeight="1" x14ac:dyDescent="0.4">
      <c r="B45" s="199"/>
      <c r="C45" s="199"/>
      <c r="D45" s="49"/>
      <c r="E45" s="27"/>
      <c r="F45" s="50"/>
      <c r="G45" s="32"/>
      <c r="H45" s="32"/>
      <c r="I45" s="32"/>
      <c r="J45" s="32"/>
      <c r="K45" s="32"/>
      <c r="O45" s="47"/>
      <c r="P45" s="47"/>
      <c r="Q45" s="48"/>
    </row>
    <row r="46" spans="2:17" s="3" customFormat="1" ht="15" customHeight="1" x14ac:dyDescent="0.4">
      <c r="B46" s="18" t="s">
        <v>159</v>
      </c>
      <c r="C46" s="199"/>
      <c r="D46" s="49"/>
      <c r="E46" s="27"/>
      <c r="F46" s="50"/>
      <c r="G46" s="32"/>
      <c r="H46" s="32"/>
      <c r="I46" s="32"/>
      <c r="J46" s="32"/>
      <c r="K46" s="32"/>
      <c r="O46" s="47"/>
      <c r="P46" s="47"/>
      <c r="Q46" s="47"/>
    </row>
    <row r="47" spans="2:17" ht="17.100000000000001" customHeight="1" x14ac:dyDescent="0.15">
      <c r="B47" s="290" t="s">
        <v>80</v>
      </c>
      <c r="C47" s="290"/>
      <c r="D47" s="195" t="s">
        <v>81</v>
      </c>
      <c r="E47" s="228" t="s">
        <v>82</v>
      </c>
      <c r="F47" s="229"/>
      <c r="G47" s="229"/>
      <c r="H47" s="229"/>
      <c r="I47" s="229"/>
      <c r="J47" s="229"/>
      <c r="K47" s="229"/>
      <c r="L47" s="229"/>
      <c r="M47" s="230"/>
      <c r="O47" s="48"/>
      <c r="P47" s="48"/>
      <c r="Q47" s="48"/>
    </row>
    <row r="48" spans="2:17" ht="17.100000000000001" customHeight="1" x14ac:dyDescent="0.15">
      <c r="B48" s="248" t="s">
        <v>142</v>
      </c>
      <c r="C48" s="249"/>
      <c r="D48" s="51">
        <f>'別紙（1）24週まで'!E36+'別紙（2）25週から104週'!E34+'別紙（3）105週以上'!E34+'別紙（4）抗がん剤第1相、第2相'!E36+'別紙（5）抗がん剤第3相、第4相 、拡大'!E36</f>
        <v>0</v>
      </c>
      <c r="E48" s="287" t="s">
        <v>146</v>
      </c>
      <c r="F48" s="288"/>
      <c r="G48" s="288"/>
      <c r="H48" s="288"/>
      <c r="I48" s="288"/>
      <c r="J48" s="288"/>
      <c r="K48" s="288"/>
      <c r="L48" s="288"/>
      <c r="M48" s="289"/>
      <c r="O48" s="48"/>
      <c r="P48" s="48"/>
      <c r="Q48" s="48"/>
    </row>
    <row r="49" spans="2:17" ht="17.100000000000001" customHeight="1" x14ac:dyDescent="0.15">
      <c r="B49" s="248" t="s">
        <v>143</v>
      </c>
      <c r="C49" s="249"/>
      <c r="D49" s="51">
        <f>'別紙（1）24週まで'!E40+'別紙（2）25週から104週'!E39+'別紙（3）105週以上'!E39+'別紙（4）抗がん剤第1相、第2相'!E40+'別紙（5）抗がん剤第3相、第4相 、拡大'!E40</f>
        <v>0</v>
      </c>
      <c r="E49" s="287" t="s">
        <v>146</v>
      </c>
      <c r="F49" s="288"/>
      <c r="G49" s="288"/>
      <c r="H49" s="288"/>
      <c r="I49" s="288"/>
      <c r="J49" s="288"/>
      <c r="K49" s="288"/>
      <c r="L49" s="288"/>
      <c r="M49" s="289"/>
      <c r="O49" s="48"/>
      <c r="P49" s="48"/>
      <c r="Q49" s="48"/>
    </row>
    <row r="50" spans="2:17" ht="17.100000000000001" customHeight="1" x14ac:dyDescent="0.15">
      <c r="B50" s="248" t="s">
        <v>144</v>
      </c>
      <c r="C50" s="249"/>
      <c r="D50" s="51">
        <f>'別紙（1）24週まで'!E44+'別紙（2）25週から104週'!E44+'別紙（3）105週以上'!E44+'別紙（4）抗がん剤第1相、第2相'!E44+'別紙（5）抗がん剤第3相、第4相 、拡大'!E44</f>
        <v>0</v>
      </c>
      <c r="E50" s="287" t="s">
        <v>146</v>
      </c>
      <c r="F50" s="288"/>
      <c r="G50" s="288"/>
      <c r="H50" s="288"/>
      <c r="I50" s="288"/>
      <c r="J50" s="288"/>
      <c r="K50" s="288"/>
      <c r="L50" s="288"/>
      <c r="M50" s="289"/>
      <c r="O50" s="48"/>
      <c r="P50" s="48"/>
      <c r="Q50" s="48"/>
    </row>
    <row r="51" spans="2:17" ht="17.100000000000001" customHeight="1" x14ac:dyDescent="0.15">
      <c r="B51" s="248" t="s">
        <v>145</v>
      </c>
      <c r="C51" s="249"/>
      <c r="D51" s="51">
        <f>'別紙（1）24週まで'!E45+'別紙（2）25週から104週'!E45+'別紙（3）105週以上'!E45+'別紙（4）抗がん剤第1相、第2相'!E45+'別紙（5）抗がん剤第3相、第4相 、拡大'!E45</f>
        <v>0</v>
      </c>
      <c r="E51" s="287" t="s">
        <v>146</v>
      </c>
      <c r="F51" s="288"/>
      <c r="G51" s="288"/>
      <c r="H51" s="288"/>
      <c r="I51" s="288"/>
      <c r="J51" s="288"/>
      <c r="K51" s="288"/>
      <c r="L51" s="288"/>
      <c r="M51" s="289"/>
      <c r="O51" s="48"/>
      <c r="P51" s="48"/>
      <c r="Q51" s="48"/>
    </row>
    <row r="52" spans="2:17" s="3" customFormat="1" ht="16.5" customHeight="1" x14ac:dyDescent="0.4">
      <c r="B52" s="290" t="s">
        <v>105</v>
      </c>
      <c r="C52" s="290"/>
      <c r="D52" s="31">
        <f>SUM(D48:D51)</f>
        <v>0</v>
      </c>
      <c r="E52" s="250"/>
      <c r="F52" s="251"/>
      <c r="G52" s="251"/>
      <c r="H52" s="251"/>
      <c r="I52" s="251"/>
      <c r="J52" s="251"/>
      <c r="K52" s="251"/>
      <c r="L52" s="251"/>
      <c r="M52" s="252"/>
      <c r="O52" s="47"/>
      <c r="P52" s="47"/>
      <c r="Q52" s="47"/>
    </row>
    <row r="53" spans="2:17" s="3" customFormat="1" ht="15" customHeight="1" x14ac:dyDescent="0.4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O53" s="14"/>
      <c r="P53" s="14"/>
      <c r="Q53" s="14"/>
    </row>
    <row r="54" spans="2:17" ht="15" customHeight="1" x14ac:dyDescent="0.15">
      <c r="B54" s="307" t="s">
        <v>107</v>
      </c>
      <c r="C54" s="307"/>
      <c r="D54" s="308"/>
      <c r="E54" s="254"/>
      <c r="F54" s="254"/>
      <c r="G54" s="254"/>
      <c r="H54" s="254"/>
      <c r="I54" s="254"/>
      <c r="J54" s="254"/>
      <c r="K54" s="254"/>
    </row>
    <row r="55" spans="2:17" ht="17.100000000000001" customHeight="1" x14ac:dyDescent="0.15">
      <c r="B55" s="309" t="s">
        <v>80</v>
      </c>
      <c r="C55" s="310"/>
      <c r="D55" s="52" t="s">
        <v>81</v>
      </c>
      <c r="E55" s="195" t="s">
        <v>133</v>
      </c>
      <c r="F55" s="258" t="s">
        <v>82</v>
      </c>
      <c r="G55" s="258"/>
      <c r="H55" s="258"/>
      <c r="I55" s="258"/>
      <c r="J55" s="258"/>
      <c r="K55" s="258"/>
      <c r="L55" s="284"/>
      <c r="M55" s="284"/>
      <c r="N55" s="19"/>
      <c r="O55" s="19"/>
      <c r="P55" s="19"/>
      <c r="Q55" s="19"/>
    </row>
    <row r="56" spans="2:17" ht="15" customHeight="1" x14ac:dyDescent="0.15">
      <c r="B56" s="291" t="s">
        <v>97</v>
      </c>
      <c r="C56" s="292"/>
      <c r="D56" s="297">
        <f>(G56*50000*1.1)+(J57*20000*1.1)+(J58*20000*1.1)</f>
        <v>0</v>
      </c>
      <c r="E56" s="29"/>
      <c r="F56" s="189" t="s">
        <v>59</v>
      </c>
      <c r="G56" s="15"/>
      <c r="H56" s="257" t="s">
        <v>128</v>
      </c>
      <c r="I56" s="257"/>
      <c r="J56" s="257"/>
      <c r="K56" s="257"/>
      <c r="L56" s="284"/>
      <c r="M56" s="284"/>
      <c r="N56" s="19"/>
      <c r="O56" s="19"/>
      <c r="P56" s="19"/>
      <c r="Q56" s="19"/>
    </row>
    <row r="57" spans="2:17" ht="15.75" customHeight="1" x14ac:dyDescent="0.15">
      <c r="B57" s="293"/>
      <c r="C57" s="294"/>
      <c r="D57" s="298"/>
      <c r="E57" s="53"/>
      <c r="F57" s="300" t="s">
        <v>147</v>
      </c>
      <c r="G57" s="301"/>
      <c r="H57" s="301"/>
      <c r="I57" s="302"/>
      <c r="J57" s="44"/>
      <c r="K57" s="278" t="s">
        <v>155</v>
      </c>
      <c r="L57" s="278"/>
      <c r="M57" s="278"/>
      <c r="N57" s="54"/>
      <c r="O57" s="17"/>
      <c r="P57" s="19"/>
      <c r="Q57" s="19"/>
    </row>
    <row r="58" spans="2:17" ht="15.75" customHeight="1" thickBot="1" x14ac:dyDescent="0.2">
      <c r="B58" s="295"/>
      <c r="C58" s="296"/>
      <c r="D58" s="299"/>
      <c r="E58" s="55"/>
      <c r="F58" s="303" t="s">
        <v>165</v>
      </c>
      <c r="G58" s="304"/>
      <c r="H58" s="304"/>
      <c r="I58" s="305"/>
      <c r="J58" s="56"/>
      <c r="K58" s="306" t="s">
        <v>148</v>
      </c>
      <c r="L58" s="306"/>
      <c r="M58" s="306"/>
      <c r="N58" s="54"/>
      <c r="O58" s="17"/>
      <c r="P58" s="19"/>
      <c r="Q58" s="19"/>
    </row>
    <row r="59" spans="2:17" ht="15.75" customHeight="1" x14ac:dyDescent="0.15">
      <c r="B59" s="248" t="s">
        <v>180</v>
      </c>
      <c r="C59" s="249"/>
      <c r="D59" s="176">
        <f>G59*50000*1.1</f>
        <v>0</v>
      </c>
      <c r="E59" s="175"/>
      <c r="F59" s="189" t="s">
        <v>59</v>
      </c>
      <c r="G59" s="15"/>
      <c r="H59" s="257" t="s">
        <v>128</v>
      </c>
      <c r="I59" s="257"/>
      <c r="J59" s="257"/>
      <c r="K59" s="257"/>
      <c r="L59" s="284"/>
      <c r="M59" s="284"/>
      <c r="N59" s="54"/>
      <c r="O59" s="17"/>
      <c r="P59" s="19"/>
      <c r="Q59" s="19"/>
    </row>
    <row r="60" spans="2:17" ht="15.75" customHeight="1" x14ac:dyDescent="0.15">
      <c r="B60" s="248" t="s">
        <v>181</v>
      </c>
      <c r="C60" s="249"/>
      <c r="D60" s="57">
        <f>G60*7000</f>
        <v>0</v>
      </c>
      <c r="E60" s="29"/>
      <c r="F60" s="191" t="s">
        <v>95</v>
      </c>
      <c r="G60" s="46"/>
      <c r="H60" s="282" t="s">
        <v>98</v>
      </c>
      <c r="I60" s="282"/>
      <c r="J60" s="282"/>
      <c r="K60" s="282"/>
      <c r="L60" s="282"/>
      <c r="M60" s="282"/>
      <c r="N60" s="54"/>
      <c r="O60" s="58"/>
      <c r="P60" s="19"/>
      <c r="Q60" s="19"/>
    </row>
    <row r="61" spans="2:17" ht="15" customHeight="1" x14ac:dyDescent="0.15">
      <c r="B61" s="248" t="s">
        <v>182</v>
      </c>
      <c r="C61" s="249"/>
      <c r="D61" s="59">
        <f>ROUNDDOWN((D56+D59+D60)*0.2,0)</f>
        <v>0</v>
      </c>
      <c r="E61" s="29"/>
      <c r="F61" s="262" t="s">
        <v>184</v>
      </c>
      <c r="G61" s="262"/>
      <c r="H61" s="262"/>
      <c r="I61" s="262"/>
      <c r="J61" s="262"/>
      <c r="K61" s="262"/>
      <c r="L61" s="262"/>
      <c r="M61" s="262"/>
      <c r="N61" s="19"/>
      <c r="O61" s="19"/>
      <c r="P61" s="19"/>
      <c r="Q61" s="19"/>
    </row>
    <row r="62" spans="2:17" ht="15" customHeight="1" x14ac:dyDescent="0.15">
      <c r="B62" s="248" t="s">
        <v>183</v>
      </c>
      <c r="C62" s="249"/>
      <c r="D62" s="59">
        <f>ROUNDDOWN((D56+D59+D60+D61)*0.3,0)</f>
        <v>0</v>
      </c>
      <c r="E62" s="29"/>
      <c r="F62" s="262" t="s">
        <v>185</v>
      </c>
      <c r="G62" s="262"/>
      <c r="H62" s="262"/>
      <c r="I62" s="262"/>
      <c r="J62" s="262"/>
      <c r="K62" s="262"/>
      <c r="L62" s="262"/>
      <c r="M62" s="262"/>
    </row>
    <row r="63" spans="2:17" ht="15" customHeight="1" x14ac:dyDescent="0.15">
      <c r="B63" s="226" t="s">
        <v>109</v>
      </c>
      <c r="C63" s="227"/>
      <c r="D63" s="57">
        <f>SUM(D56:D62)</f>
        <v>0</v>
      </c>
      <c r="E63" s="197"/>
      <c r="F63" s="311"/>
      <c r="G63" s="311"/>
      <c r="H63" s="311"/>
      <c r="I63" s="311"/>
      <c r="J63" s="311"/>
      <c r="K63" s="311"/>
      <c r="L63" s="311"/>
      <c r="M63" s="311"/>
    </row>
    <row r="64" spans="2:17" ht="17.100000000000001" customHeight="1" thickBot="1" x14ac:dyDescent="0.2">
      <c r="F64" s="60"/>
      <c r="G64" s="60"/>
      <c r="H64" s="60"/>
      <c r="I64" s="60"/>
      <c r="J64" s="60"/>
      <c r="K64" s="60"/>
      <c r="L64" s="20"/>
      <c r="M64" s="20"/>
    </row>
    <row r="65" spans="1:18" ht="22.5" customHeight="1" thickTop="1" thickBot="1" x14ac:dyDescent="0.2">
      <c r="A65" s="13"/>
      <c r="B65" s="312" t="s">
        <v>108</v>
      </c>
      <c r="C65" s="313"/>
      <c r="D65" s="61">
        <f>D18+D27+D44+D52+D63</f>
        <v>0</v>
      </c>
      <c r="E65" s="314"/>
      <c r="F65" s="315"/>
      <c r="G65" s="315"/>
      <c r="H65" s="315"/>
      <c r="I65" s="315"/>
      <c r="J65" s="315"/>
      <c r="K65" s="315"/>
      <c r="L65" s="315"/>
      <c r="M65" s="316"/>
    </row>
    <row r="66" spans="1:18" ht="24.95" customHeight="1" thickTop="1" x14ac:dyDescent="0.15">
      <c r="A66" s="13"/>
      <c r="F66" s="62"/>
      <c r="G66" s="63"/>
      <c r="H66" s="62"/>
      <c r="I66" s="62"/>
      <c r="J66" s="62"/>
      <c r="K66" s="62"/>
    </row>
    <row r="67" spans="1:18" x14ac:dyDescent="0.15">
      <c r="B67" s="21" t="s">
        <v>99</v>
      </c>
      <c r="F67" s="24"/>
      <c r="G67" s="24"/>
      <c r="H67" s="24"/>
      <c r="I67" s="24"/>
      <c r="J67" s="24"/>
      <c r="K67" s="24"/>
    </row>
    <row r="68" spans="1:18" x14ac:dyDescent="0.15">
      <c r="B68" s="21" t="s">
        <v>100</v>
      </c>
      <c r="D68" s="188">
        <f>D13+D14+D15+D24+D48+D56</f>
        <v>0</v>
      </c>
      <c r="E68" s="22"/>
      <c r="J68" s="218" t="s">
        <v>195</v>
      </c>
      <c r="K68" s="218" t="s">
        <v>196</v>
      </c>
      <c r="L68" s="21"/>
      <c r="M68" s="219">
        <f>SUMIF('別紙（1）24週まで'!$E$54:$E$55,'治験（医薬品） '!K68,'別紙（1）24週まで'!$H$54:$H$55)+SUMIF('別紙（2）25週から104週'!$E$54:$E$55,K68,'別紙（2）25週から104週'!$H$54:$H$55)+SUMIF('別紙（3）105週以上'!$E$54:$E$55,K68,'別紙（3）105週以上'!$H$54:$H$55)+SUMIF('別紙（4）抗がん剤第1相、第2相'!$E$54:$E$55,K68,'別紙（4）抗がん剤第1相、第2相'!$H$54:$H$55)+SUMIF('別紙（5）抗がん剤第3相、第4相 、拡大'!$E$54:$E$55,K68,'別紙（5）抗がん剤第3相、第4相 、拡大'!$H$54:$H$55)</f>
        <v>0</v>
      </c>
    </row>
    <row r="69" spans="1:18" x14ac:dyDescent="0.15">
      <c r="B69" s="21" t="s">
        <v>161</v>
      </c>
      <c r="D69" s="188">
        <f>D11+D12+D16+D22+D23+D25+D38+D39+D49+D50+D59+D61+SUMIF($K$68:$K$71,B69,M68:M71)</f>
        <v>0</v>
      </c>
      <c r="E69" s="22"/>
      <c r="J69" s="218"/>
      <c r="K69" s="218" t="s">
        <v>197</v>
      </c>
      <c r="L69" s="21"/>
      <c r="M69" s="219">
        <f>SUMIF('別紙（1）24週まで'!$E$54:$E$55,'治験（医薬品） '!K69,'別紙（1）24週まで'!$H$54:$H$55)+SUMIF('別紙（2）25週から104週'!$E$54:$E$55,K69,'別紙（2）25週から104週'!$H$54:$H$55)+SUMIF('別紙（3）105週以上'!$E$54:$E$55,K69,'別紙（3）105週以上'!$H$54:$H$55)+SUMIF('別紙（4）抗がん剤第1相、第2相'!$E$54:$E$55,K69,'別紙（4）抗がん剤第1相、第2相'!$H$54:$H$55)+SUMIF('別紙（5）抗がん剤第3相、第4相 、拡大'!$E$54:$E$55,K69,'別紙（5）抗がん剤第3相、第4相 、拡大'!$H$54:$H$55)</f>
        <v>0</v>
      </c>
    </row>
    <row r="70" spans="1:18" x14ac:dyDescent="0.15">
      <c r="B70" s="21" t="s">
        <v>212</v>
      </c>
      <c r="D70" s="23">
        <f>D42+D60</f>
        <v>0</v>
      </c>
      <c r="E70" s="22"/>
      <c r="J70" s="220" t="s">
        <v>198</v>
      </c>
      <c r="K70" s="220" t="s">
        <v>197</v>
      </c>
      <c r="L70" s="221"/>
      <c r="M70" s="222">
        <f>SUMIF('別紙（1）24週まで'!$J$54:$J$55,K70,'別紙（1）24週まで'!$K$54:$K$55)*20000*1.1+SUMIF('別紙（2）25週から104週'!$J$54:$J$55,K70,'別紙（2）25週から104週'!$K$54:$K$55)*20000*1.1+SUMIF('別紙（3）105週以上'!$J$54:$J$55,K70,'別紙（3）105週以上'!$K$54:$K$55)*20000*1.1+SUMIF('別紙（4）抗がん剤第1相、第2相'!$J$54:$J$55,K70,'別紙（4）抗がん剤第1相、第2相'!$K$54:$K$55)*20000*1.1+SUMIF('別紙（5）抗がん剤第3相、第4相 、拡大'!$J$54:$J$55,K70,'別紙（5）抗がん剤第3相、第4相 、拡大'!$K$54:$K$55)*20000*1.1</f>
        <v>0</v>
      </c>
    </row>
    <row r="71" spans="1:18" x14ac:dyDescent="0.15">
      <c r="B71" s="21" t="s">
        <v>101</v>
      </c>
      <c r="D71" s="188">
        <f>D32</f>
        <v>0</v>
      </c>
      <c r="E71" s="22"/>
      <c r="J71" s="220"/>
      <c r="K71" s="220" t="s">
        <v>207</v>
      </c>
      <c r="L71" s="221"/>
      <c r="M71" s="222">
        <f>SUMIF('別紙（1）24週まで'!$J$54:$J$55,K71,'別紙（1）24週まで'!$K$54:$K$55)*20000*1.1+SUMIF('別紙（2）25週から104週'!$J$54:$J$55,K71,'別紙（2）25週から104週'!$K$54:$K$55)*20000*1.1+SUMIF('別紙（3）105週以上'!$J$54:$J$55,K71,'別紙（3）105週以上'!$K$54:$K$55)*20000*1.1+SUMIF('別紙（4）抗がん剤第1相、第2相'!$J$54:$J$55,K71,'別紙（4）抗がん剤第1相、第2相'!$K$54:$K$55)*20000*1.1+SUMIF('別紙（5）抗がん剤第3相、第4相 、拡大'!$J$54:$J$55,K71,'別紙（5）抗がん剤第3相、第4相 、拡大'!$K$54:$K$55)*20000*1.1</f>
        <v>0</v>
      </c>
      <c r="R71" s="202"/>
    </row>
    <row r="72" spans="1:18" x14ac:dyDescent="0.15">
      <c r="B72" s="21" t="s">
        <v>168</v>
      </c>
      <c r="D72" s="219">
        <f>SUMIF($K$68:$K$71,B72,M68:M71)</f>
        <v>0</v>
      </c>
      <c r="E72" s="22"/>
    </row>
    <row r="73" spans="1:18" x14ac:dyDescent="0.15">
      <c r="B73" s="21" t="s">
        <v>197</v>
      </c>
      <c r="D73" s="219">
        <f>SUMIF($K$68:$K$71,B73,M68:M71)</f>
        <v>0</v>
      </c>
      <c r="E73" s="22"/>
    </row>
    <row r="74" spans="1:18" x14ac:dyDescent="0.15">
      <c r="B74" s="21" t="s">
        <v>141</v>
      </c>
      <c r="D74" s="188">
        <f>D34</f>
        <v>0</v>
      </c>
      <c r="E74" s="22"/>
    </row>
    <row r="75" spans="1:18" x14ac:dyDescent="0.15">
      <c r="B75" s="21" t="s">
        <v>167</v>
      </c>
      <c r="D75" s="188">
        <f>D35</f>
        <v>0</v>
      </c>
      <c r="E75" s="22"/>
      <c r="F75" s="24"/>
      <c r="G75" s="24"/>
      <c r="H75" s="24"/>
      <c r="I75" s="24"/>
      <c r="J75" s="24"/>
      <c r="K75" s="24"/>
    </row>
    <row r="76" spans="1:18" x14ac:dyDescent="0.15">
      <c r="B76" s="21" t="s">
        <v>90</v>
      </c>
      <c r="D76" s="188">
        <f>D17+D43+D51+D26+D62</f>
        <v>0</v>
      </c>
      <c r="E76" s="22"/>
      <c r="F76" s="24"/>
      <c r="G76" s="24"/>
      <c r="H76" s="24"/>
      <c r="I76" s="24"/>
      <c r="J76" s="24"/>
      <c r="K76" s="24"/>
    </row>
    <row r="77" spans="1:18" x14ac:dyDescent="0.15">
      <c r="B77" s="21" t="s">
        <v>102</v>
      </c>
      <c r="D77" s="23">
        <f>SUM(D68:D76)</f>
        <v>0</v>
      </c>
      <c r="F77" s="24"/>
      <c r="G77" s="24"/>
      <c r="H77" s="24"/>
      <c r="I77" s="24"/>
      <c r="J77" s="24"/>
      <c r="K77" s="24"/>
    </row>
    <row r="78" spans="1:18" x14ac:dyDescent="0.15">
      <c r="F78" s="24"/>
      <c r="G78" s="24"/>
      <c r="H78" s="24"/>
      <c r="I78" s="24"/>
      <c r="J78" s="24"/>
      <c r="K78" s="24"/>
    </row>
  </sheetData>
  <sheetProtection sheet="1" objects="1" scenarios="1"/>
  <mergeCells count="112">
    <mergeCell ref="B62:C62"/>
    <mergeCell ref="F62:M62"/>
    <mergeCell ref="B63:C63"/>
    <mergeCell ref="F63:M63"/>
    <mergeCell ref="B65:C65"/>
    <mergeCell ref="E65:M65"/>
    <mergeCell ref="B59:C59"/>
    <mergeCell ref="H59:M59"/>
    <mergeCell ref="B60:C60"/>
    <mergeCell ref="H60:M60"/>
    <mergeCell ref="B61:C61"/>
    <mergeCell ref="F61:M61"/>
    <mergeCell ref="B56:C58"/>
    <mergeCell ref="D56:D58"/>
    <mergeCell ref="H56:M56"/>
    <mergeCell ref="F57:I57"/>
    <mergeCell ref="K57:M57"/>
    <mergeCell ref="F58:I58"/>
    <mergeCell ref="K58:M58"/>
    <mergeCell ref="B52:C52"/>
    <mergeCell ref="E52:M52"/>
    <mergeCell ref="B53:K53"/>
    <mergeCell ref="B54:C54"/>
    <mergeCell ref="D54:K54"/>
    <mergeCell ref="B55:C55"/>
    <mergeCell ref="F55:M55"/>
    <mergeCell ref="B49:C49"/>
    <mergeCell ref="E49:M49"/>
    <mergeCell ref="B50:C50"/>
    <mergeCell ref="E50:M50"/>
    <mergeCell ref="B51:C51"/>
    <mergeCell ref="E51:M51"/>
    <mergeCell ref="B44:C44"/>
    <mergeCell ref="F44:M44"/>
    <mergeCell ref="B47:C47"/>
    <mergeCell ref="E47:M47"/>
    <mergeCell ref="B48:C48"/>
    <mergeCell ref="E48:M48"/>
    <mergeCell ref="F41:H41"/>
    <mergeCell ref="K41:M41"/>
    <mergeCell ref="B42:C42"/>
    <mergeCell ref="H42:M42"/>
    <mergeCell ref="B43:C43"/>
    <mergeCell ref="F43:M43"/>
    <mergeCell ref="K37:M37"/>
    <mergeCell ref="B38:C38"/>
    <mergeCell ref="H38:M38"/>
    <mergeCell ref="B39:C41"/>
    <mergeCell ref="D39:D41"/>
    <mergeCell ref="E39:E41"/>
    <mergeCell ref="F39:H39"/>
    <mergeCell ref="K39:M39"/>
    <mergeCell ref="F40:H40"/>
    <mergeCell ref="K40:M40"/>
    <mergeCell ref="G34:I34"/>
    <mergeCell ref="K34:M34"/>
    <mergeCell ref="B35:C37"/>
    <mergeCell ref="D35:D37"/>
    <mergeCell ref="E35:E37"/>
    <mergeCell ref="F35:H35"/>
    <mergeCell ref="K35:M35"/>
    <mergeCell ref="F36:H36"/>
    <mergeCell ref="K36:M36"/>
    <mergeCell ref="F37:H37"/>
    <mergeCell ref="B31:C31"/>
    <mergeCell ref="H31:M31"/>
    <mergeCell ref="B32:C32"/>
    <mergeCell ref="H32:M32"/>
    <mergeCell ref="B33:C33"/>
    <mergeCell ref="K33:M33"/>
    <mergeCell ref="B27:C27"/>
    <mergeCell ref="F27:M27"/>
    <mergeCell ref="B29:C29"/>
    <mergeCell ref="F29:K29"/>
    <mergeCell ref="B30:C30"/>
    <mergeCell ref="F30:M30"/>
    <mergeCell ref="B24:C24"/>
    <mergeCell ref="F24:M24"/>
    <mergeCell ref="B25:C25"/>
    <mergeCell ref="F25:M25"/>
    <mergeCell ref="B26:C26"/>
    <mergeCell ref="F26:M26"/>
    <mergeCell ref="B21:C21"/>
    <mergeCell ref="F21:M21"/>
    <mergeCell ref="B22:C22"/>
    <mergeCell ref="F22:M22"/>
    <mergeCell ref="B23:C23"/>
    <mergeCell ref="F23:M23"/>
    <mergeCell ref="B16:C16"/>
    <mergeCell ref="F16:M16"/>
    <mergeCell ref="B17:C17"/>
    <mergeCell ref="F17:M17"/>
    <mergeCell ref="B18:C18"/>
    <mergeCell ref="B19:K19"/>
    <mergeCell ref="B13:C13"/>
    <mergeCell ref="F13:M13"/>
    <mergeCell ref="B14:C14"/>
    <mergeCell ref="F14:M14"/>
    <mergeCell ref="B15:C15"/>
    <mergeCell ref="F15:M15"/>
    <mergeCell ref="B10:C10"/>
    <mergeCell ref="F10:M10"/>
    <mergeCell ref="B11:C11"/>
    <mergeCell ref="F11:M11"/>
    <mergeCell ref="B12:C12"/>
    <mergeCell ref="F12:M12"/>
    <mergeCell ref="B1:M1"/>
    <mergeCell ref="C3:M3"/>
    <mergeCell ref="C4:M4"/>
    <mergeCell ref="C5:M5"/>
    <mergeCell ref="C6:M6"/>
    <mergeCell ref="F7:H7"/>
  </mergeCells>
  <phoneticPr fontId="1"/>
  <conditionalFormatting sqref="E24 E31 E39:E41 E33:E37">
    <cfRule type="containsBlanks" dxfId="36" priority="33">
      <formula>LEN(TRIM(E24))=0</formula>
    </cfRule>
  </conditionalFormatting>
  <conditionalFormatting sqref="E57:E58">
    <cfRule type="containsBlanks" dxfId="35" priority="32">
      <formula>LEN(TRIM(E57))=0</formula>
    </cfRule>
  </conditionalFormatting>
  <conditionalFormatting sqref="B31:M31">
    <cfRule type="expression" dxfId="34" priority="31">
      <formula>$E31="無"</formula>
    </cfRule>
  </conditionalFormatting>
  <conditionalFormatting sqref="B24:M24">
    <cfRule type="expression" dxfId="33" priority="30">
      <formula>$E24="無"</formula>
    </cfRule>
  </conditionalFormatting>
  <conditionalFormatting sqref="B33 D33:F33 H33:I33 K33:M33">
    <cfRule type="expression" dxfId="32" priority="29">
      <formula>$E33="無"</formula>
    </cfRule>
  </conditionalFormatting>
  <conditionalFormatting sqref="B34:M34">
    <cfRule type="expression" dxfId="31" priority="28">
      <formula>$E34="無"</formula>
    </cfRule>
  </conditionalFormatting>
  <conditionalFormatting sqref="F36:M36">
    <cfRule type="expression" dxfId="30" priority="27">
      <formula>$E35="無"</formula>
    </cfRule>
  </conditionalFormatting>
  <conditionalFormatting sqref="F37:M37">
    <cfRule type="expression" dxfId="29" priority="26">
      <formula>$E35="無"</formula>
    </cfRule>
  </conditionalFormatting>
  <conditionalFormatting sqref="B35:M37">
    <cfRule type="expression" dxfId="28" priority="25">
      <formula>$E35="無"</formula>
    </cfRule>
  </conditionalFormatting>
  <conditionalFormatting sqref="B39:M41">
    <cfRule type="expression" dxfId="27" priority="24">
      <formula>$E39="無"</formula>
    </cfRule>
  </conditionalFormatting>
  <conditionalFormatting sqref="F40:M40">
    <cfRule type="expression" dxfId="26" priority="23">
      <formula>$E39="無"</formula>
    </cfRule>
  </conditionalFormatting>
  <conditionalFormatting sqref="F41:M41">
    <cfRule type="expression" dxfId="25" priority="22">
      <formula>$E39="無"</formula>
    </cfRule>
  </conditionalFormatting>
  <conditionalFormatting sqref="E57:M57">
    <cfRule type="expression" dxfId="24" priority="21">
      <formula>$E57="無"</formula>
    </cfRule>
  </conditionalFormatting>
  <conditionalFormatting sqref="E58 J58:M58">
    <cfRule type="expression" dxfId="23" priority="20">
      <formula>$E58="無"</formula>
    </cfRule>
  </conditionalFormatting>
  <conditionalFormatting sqref="F58:I58">
    <cfRule type="expression" dxfId="22" priority="19">
      <formula>$E58="無"</formula>
    </cfRule>
  </conditionalFormatting>
  <conditionalFormatting sqref="E13">
    <cfRule type="containsBlanks" dxfId="21" priority="18">
      <formula>LEN(TRIM(E13))=0</formula>
    </cfRule>
  </conditionalFormatting>
  <conditionalFormatting sqref="E14">
    <cfRule type="containsBlanks" dxfId="20" priority="17">
      <formula>LEN(TRIM(E14))=0</formula>
    </cfRule>
  </conditionalFormatting>
  <conditionalFormatting sqref="E14">
    <cfRule type="expression" dxfId="19" priority="16">
      <formula>$E14="無"</formula>
    </cfRule>
  </conditionalFormatting>
  <conditionalFormatting sqref="E15">
    <cfRule type="containsBlanks" dxfId="18" priority="15">
      <formula>LEN(TRIM(E15))=0</formula>
    </cfRule>
  </conditionalFormatting>
  <conditionalFormatting sqref="E15">
    <cfRule type="expression" dxfId="17" priority="14">
      <formula>$E15="無"</formula>
    </cfRule>
  </conditionalFormatting>
  <conditionalFormatting sqref="B13:M13">
    <cfRule type="expression" dxfId="16" priority="13">
      <formula>$E13="無"</formula>
    </cfRule>
  </conditionalFormatting>
  <conditionalFormatting sqref="B14:D14 F14:M14">
    <cfRule type="expression" dxfId="15" priority="12">
      <formula>$E14="無"</formula>
    </cfRule>
  </conditionalFormatting>
  <conditionalFormatting sqref="B15:D15 F15:M15">
    <cfRule type="expression" dxfId="14" priority="11">
      <formula>$E15="無"</formula>
    </cfRule>
  </conditionalFormatting>
  <conditionalFormatting sqref="B11:M17">
    <cfRule type="expression" dxfId="13" priority="6">
      <formula>$E$7="年度"</formula>
    </cfRule>
  </conditionalFormatting>
  <conditionalFormatting sqref="B22:M26">
    <cfRule type="expression" dxfId="12" priority="3">
      <formula>IF($C$7="終了精算",TRUE)</formula>
    </cfRule>
    <cfRule type="expression" dxfId="11" priority="4">
      <formula>OR($C$7="第2四半期精算",$C$7="第3四半期精算",$C$7="第4四半期精算")</formula>
    </cfRule>
    <cfRule type="expression" dxfId="10" priority="5">
      <formula>IF($D$7=YEAR($I$7),IF(MONTH($I$7)&lt;7,TRUE,FALSE))</formula>
    </cfRule>
  </conditionalFormatting>
  <dataValidations count="2">
    <dataValidation type="list" allowBlank="1" showInputMessage="1" showErrorMessage="1" sqref="E24 E31 E39:E41 E13:E15 E57:E58 E33:E37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&amp;L【浜医様式Mk1-2(8_4）】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65"/>
    <col min="3" max="14" width="7" style="65" customWidth="1"/>
    <col min="15" max="17" width="6.625" style="65" customWidth="1"/>
    <col min="18" max="16384" width="9" style="65"/>
  </cols>
  <sheetData>
    <row r="1" spans="1:15" ht="24" x14ac:dyDescent="0.5">
      <c r="A1" s="64" t="s">
        <v>134</v>
      </c>
    </row>
    <row r="3" spans="1:15" ht="23.25" customHeight="1" x14ac:dyDescent="0.4">
      <c r="B3" s="66"/>
      <c r="C3" s="349" t="s">
        <v>0</v>
      </c>
      <c r="D3" s="349"/>
      <c r="E3" s="349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3.5" customHeight="1" x14ac:dyDescent="0.4">
      <c r="B4" s="66"/>
      <c r="C4" s="66"/>
      <c r="D4" s="66"/>
      <c r="E4" s="66"/>
      <c r="F4" s="333" t="s">
        <v>1</v>
      </c>
      <c r="G4" s="334"/>
      <c r="H4" s="335"/>
      <c r="I4" s="66"/>
      <c r="J4" s="66"/>
      <c r="K4" s="66"/>
      <c r="L4" s="66"/>
      <c r="M4" s="66"/>
      <c r="N4" s="66"/>
      <c r="O4" s="66"/>
    </row>
    <row r="5" spans="1:15" ht="13.5" customHeight="1" x14ac:dyDescent="0.4">
      <c r="B5" s="66"/>
      <c r="C5" s="66"/>
      <c r="D5" s="66"/>
      <c r="E5" s="66"/>
      <c r="F5" s="336"/>
      <c r="G5" s="337"/>
      <c r="H5" s="338"/>
      <c r="I5" s="66"/>
      <c r="J5" s="66"/>
      <c r="K5" s="66"/>
      <c r="L5" s="66"/>
      <c r="M5" s="66"/>
      <c r="N5" s="66"/>
      <c r="O5" s="66"/>
    </row>
    <row r="6" spans="1:15" ht="13.5" customHeight="1" x14ac:dyDescent="0.4">
      <c r="B6" s="66"/>
      <c r="C6" s="66"/>
      <c r="D6" s="66"/>
      <c r="E6" s="66"/>
      <c r="F6" s="336"/>
      <c r="G6" s="337"/>
      <c r="H6" s="338"/>
      <c r="I6" s="66"/>
      <c r="J6" s="66"/>
      <c r="K6" s="66"/>
      <c r="L6" s="66"/>
      <c r="M6" s="66"/>
      <c r="N6" s="66"/>
      <c r="O6" s="66"/>
    </row>
    <row r="7" spans="1:15" ht="13.5" customHeight="1" x14ac:dyDescent="0.4">
      <c r="B7" s="66"/>
      <c r="C7" s="66"/>
      <c r="D7" s="66"/>
      <c r="E7" s="66"/>
      <c r="F7" s="336"/>
      <c r="G7" s="337"/>
      <c r="H7" s="338"/>
      <c r="I7" s="66"/>
      <c r="J7" s="66"/>
      <c r="K7" s="66"/>
      <c r="L7" s="66"/>
      <c r="M7" s="66"/>
      <c r="N7" s="66"/>
      <c r="O7" s="66"/>
    </row>
    <row r="8" spans="1:15" ht="13.5" customHeight="1" x14ac:dyDescent="0.4">
      <c r="B8" s="66"/>
      <c r="C8" s="66"/>
      <c r="D8" s="66"/>
      <c r="E8" s="66"/>
      <c r="F8" s="336"/>
      <c r="G8" s="337"/>
      <c r="H8" s="338"/>
      <c r="I8" s="66"/>
      <c r="J8" s="66"/>
      <c r="K8" s="66"/>
      <c r="L8" s="66"/>
      <c r="M8" s="66"/>
      <c r="N8" s="66"/>
      <c r="O8" s="66"/>
    </row>
    <row r="9" spans="1:15" ht="13.5" customHeight="1" x14ac:dyDescent="0.4">
      <c r="B9" s="66"/>
      <c r="C9" s="66"/>
      <c r="D9" s="66"/>
      <c r="E9" s="66"/>
      <c r="F9" s="336"/>
      <c r="G9" s="337"/>
      <c r="H9" s="338"/>
      <c r="I9" s="66"/>
      <c r="J9" s="66"/>
      <c r="K9" s="66"/>
      <c r="L9" s="66"/>
      <c r="M9" s="66"/>
      <c r="N9" s="66"/>
      <c r="O9" s="66"/>
    </row>
    <row r="10" spans="1:15" ht="13.5" customHeight="1" x14ac:dyDescent="0.4">
      <c r="B10" s="66"/>
      <c r="C10" s="66"/>
      <c r="D10" s="66"/>
      <c r="E10" s="66"/>
      <c r="F10" s="336"/>
      <c r="G10" s="337"/>
      <c r="H10" s="338"/>
      <c r="I10" s="66"/>
      <c r="J10" s="66"/>
      <c r="K10" s="66"/>
      <c r="L10" s="66"/>
      <c r="M10" s="66"/>
      <c r="N10" s="66"/>
      <c r="O10" s="66"/>
    </row>
    <row r="11" spans="1:15" ht="13.5" customHeight="1" x14ac:dyDescent="0.4">
      <c r="B11" s="66"/>
      <c r="C11" s="66"/>
      <c r="D11" s="66"/>
      <c r="E11" s="66"/>
      <c r="F11" s="336"/>
      <c r="G11" s="337"/>
      <c r="H11" s="338"/>
      <c r="I11" s="66"/>
      <c r="J11" s="66"/>
      <c r="K11" s="66"/>
      <c r="L11" s="66"/>
      <c r="M11" s="66"/>
      <c r="N11" s="66"/>
      <c r="O11" s="66"/>
    </row>
    <row r="12" spans="1:15" ht="13.5" customHeight="1" x14ac:dyDescent="0.4">
      <c r="B12" s="66"/>
      <c r="C12" s="66"/>
      <c r="D12" s="66"/>
      <c r="E12" s="66"/>
      <c r="F12" s="336"/>
      <c r="G12" s="337"/>
      <c r="H12" s="338"/>
      <c r="I12" s="66"/>
      <c r="J12" s="66"/>
      <c r="K12" s="66"/>
      <c r="L12" s="66"/>
      <c r="M12" s="66"/>
      <c r="N12" s="66"/>
      <c r="O12" s="66"/>
    </row>
    <row r="13" spans="1:15" ht="13.5" customHeight="1" x14ac:dyDescent="0.4">
      <c r="B13" s="66"/>
      <c r="C13" s="66"/>
      <c r="D13" s="66"/>
      <c r="E13" s="66"/>
      <c r="F13" s="336"/>
      <c r="G13" s="337"/>
      <c r="H13" s="338"/>
      <c r="I13" s="66"/>
      <c r="J13" s="66"/>
      <c r="K13" s="66"/>
      <c r="L13" s="66"/>
      <c r="M13" s="66"/>
      <c r="N13" s="66"/>
      <c r="O13" s="66"/>
    </row>
    <row r="14" spans="1:15" ht="13.5" customHeight="1" x14ac:dyDescent="0.4">
      <c r="B14" s="66"/>
      <c r="C14" s="66"/>
      <c r="D14" s="66"/>
      <c r="E14" s="66"/>
      <c r="F14" s="336"/>
      <c r="G14" s="337"/>
      <c r="H14" s="338"/>
      <c r="I14" s="67"/>
      <c r="J14" s="67"/>
      <c r="K14" s="67"/>
      <c r="L14" s="67"/>
      <c r="M14" s="67"/>
      <c r="N14" s="67"/>
      <c r="O14" s="66"/>
    </row>
    <row r="15" spans="1:15" ht="13.5" customHeight="1" x14ac:dyDescent="0.4">
      <c r="B15" s="68"/>
      <c r="C15" s="68"/>
      <c r="D15" s="68"/>
      <c r="E15" s="66"/>
      <c r="F15" s="336"/>
      <c r="G15" s="337"/>
      <c r="H15" s="338"/>
      <c r="I15" s="327" t="s">
        <v>2</v>
      </c>
      <c r="J15" s="327"/>
      <c r="K15" s="328"/>
      <c r="L15" s="318" t="s">
        <v>3</v>
      </c>
      <c r="M15" s="319"/>
      <c r="N15" s="320"/>
      <c r="O15" s="66"/>
    </row>
    <row r="16" spans="1:15" ht="13.5" customHeight="1" x14ac:dyDescent="0.4">
      <c r="B16" s="68"/>
      <c r="C16" s="68"/>
      <c r="D16" s="68"/>
      <c r="E16" s="66"/>
      <c r="F16" s="336"/>
      <c r="G16" s="337"/>
      <c r="H16" s="338"/>
      <c r="I16" s="329"/>
      <c r="J16" s="329"/>
      <c r="K16" s="330"/>
      <c r="L16" s="321"/>
      <c r="M16" s="322"/>
      <c r="N16" s="323"/>
      <c r="O16" s="66"/>
    </row>
    <row r="17" spans="1:19" ht="13.5" customHeight="1" x14ac:dyDescent="0.4">
      <c r="B17" s="317" t="s">
        <v>4</v>
      </c>
      <c r="C17" s="69"/>
      <c r="D17" s="69"/>
      <c r="E17" s="66"/>
      <c r="F17" s="339"/>
      <c r="G17" s="340"/>
      <c r="H17" s="341"/>
      <c r="I17" s="331"/>
      <c r="J17" s="331"/>
      <c r="K17" s="332"/>
      <c r="L17" s="324"/>
      <c r="M17" s="325"/>
      <c r="N17" s="326"/>
      <c r="O17" s="317" t="s">
        <v>5</v>
      </c>
    </row>
    <row r="18" spans="1:19" ht="22.5" customHeight="1" x14ac:dyDescent="0.4">
      <c r="B18" s="317"/>
      <c r="C18" s="69"/>
      <c r="D18" s="69"/>
      <c r="E18" s="66"/>
      <c r="F18" s="350" t="s">
        <v>52</v>
      </c>
      <c r="G18" s="351"/>
      <c r="H18" s="351"/>
      <c r="I18" s="351"/>
      <c r="J18" s="351"/>
      <c r="K18" s="351"/>
      <c r="L18" s="351"/>
      <c r="M18" s="351"/>
      <c r="N18" s="352"/>
      <c r="O18" s="317"/>
    </row>
    <row r="19" spans="1:19" x14ac:dyDescent="0.4">
      <c r="B19" s="317"/>
      <c r="C19" s="69"/>
      <c r="D19" s="69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317"/>
    </row>
    <row r="20" spans="1:19" x14ac:dyDescent="0.4">
      <c r="B20" s="317"/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17"/>
    </row>
    <row r="21" spans="1:19" ht="19.5" thickBot="1" x14ac:dyDescent="0.45">
      <c r="F21" s="70" t="s">
        <v>6</v>
      </c>
      <c r="G21" s="71"/>
      <c r="H21" s="71"/>
      <c r="I21" s="70" t="s">
        <v>7</v>
      </c>
      <c r="L21" s="70" t="s">
        <v>8</v>
      </c>
    </row>
    <row r="22" spans="1:19" ht="19.5" thickBot="1" x14ac:dyDescent="0.45">
      <c r="A22" s="72"/>
      <c r="B22" s="72"/>
      <c r="C22" s="72"/>
      <c r="D22" s="72"/>
      <c r="E22" s="73" t="s">
        <v>14</v>
      </c>
      <c r="F22" s="72"/>
      <c r="G22" s="73"/>
      <c r="H22" s="74">
        <f>ROUNDDOWN(N22*1/3,0)</f>
        <v>0</v>
      </c>
      <c r="I22" s="75"/>
      <c r="J22" s="76"/>
      <c r="K22" s="74">
        <f>H22*2</f>
        <v>0</v>
      </c>
      <c r="L22" s="75"/>
      <c r="M22" s="77"/>
      <c r="N22" s="78"/>
      <c r="O22" s="72"/>
      <c r="P22" s="72"/>
      <c r="Q22" s="72"/>
    </row>
    <row r="23" spans="1:19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9" x14ac:dyDescent="0.4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6"/>
      <c r="O24" s="72"/>
      <c r="P24" s="72"/>
      <c r="Q24" s="72"/>
    </row>
    <row r="25" spans="1:19" x14ac:dyDescent="0.4">
      <c r="A25" s="72"/>
      <c r="B25" s="77" t="s">
        <v>53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ht="13.5" customHeight="1" x14ac:dyDescent="0.4">
      <c r="A26" s="72"/>
      <c r="B26" s="72"/>
      <c r="C26" s="342" t="s">
        <v>21</v>
      </c>
      <c r="D26" s="343"/>
      <c r="E26" s="344"/>
      <c r="F26" s="342" t="s">
        <v>22</v>
      </c>
      <c r="G26" s="343"/>
      <c r="H26" s="344"/>
      <c r="I26" s="342" t="s">
        <v>23</v>
      </c>
      <c r="J26" s="343"/>
      <c r="K26" s="344"/>
      <c r="L26" s="342" t="s">
        <v>24</v>
      </c>
      <c r="M26" s="343"/>
      <c r="N26" s="344"/>
      <c r="O26" s="342" t="s">
        <v>29</v>
      </c>
      <c r="P26" s="343"/>
      <c r="Q26" s="344"/>
    </row>
    <row r="27" spans="1:19" ht="13.5" customHeight="1" x14ac:dyDescent="0.4">
      <c r="A27" s="72"/>
      <c r="B27" s="72"/>
      <c r="C27" s="345"/>
      <c r="D27" s="346"/>
      <c r="E27" s="347"/>
      <c r="F27" s="345"/>
      <c r="G27" s="346"/>
      <c r="H27" s="347"/>
      <c r="I27" s="345"/>
      <c r="J27" s="346"/>
      <c r="K27" s="347"/>
      <c r="L27" s="345"/>
      <c r="M27" s="346"/>
      <c r="N27" s="347"/>
      <c r="O27" s="345"/>
      <c r="P27" s="346"/>
      <c r="Q27" s="347"/>
      <c r="R27" s="79" t="s">
        <v>50</v>
      </c>
    </row>
    <row r="28" spans="1:19" x14ac:dyDescent="0.4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0"/>
      <c r="P28" s="72"/>
      <c r="Q28" s="72"/>
    </row>
    <row r="29" spans="1:19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0"/>
      <c r="P29" s="72"/>
      <c r="Q29" s="72"/>
    </row>
    <row r="30" spans="1:19" x14ac:dyDescent="0.4">
      <c r="A30" s="72"/>
      <c r="B30" s="72"/>
      <c r="C30" s="81" t="s">
        <v>25</v>
      </c>
      <c r="D30" s="82"/>
      <c r="E30" s="82"/>
      <c r="F30" s="81" t="s">
        <v>26</v>
      </c>
      <c r="G30" s="72"/>
      <c r="H30" s="72"/>
      <c r="I30" s="81" t="s">
        <v>27</v>
      </c>
      <c r="J30" s="72"/>
      <c r="K30" s="72"/>
      <c r="L30" s="81" t="s">
        <v>28</v>
      </c>
      <c r="M30" s="72"/>
      <c r="N30" s="72"/>
      <c r="O30" s="81" t="s">
        <v>30</v>
      </c>
      <c r="P30" s="72"/>
      <c r="Q30" s="72"/>
    </row>
    <row r="31" spans="1:19" x14ac:dyDescent="0.4">
      <c r="A31" s="72"/>
      <c r="B31" s="83">
        <f>N22</f>
        <v>0</v>
      </c>
      <c r="C31" s="84"/>
      <c r="D31" s="84"/>
      <c r="E31" s="83">
        <f>B31+($N$22-$K$22)</f>
        <v>0</v>
      </c>
      <c r="F31" s="84"/>
      <c r="G31" s="84"/>
      <c r="H31" s="83">
        <f>E31+($N$22-$K$22)</f>
        <v>0</v>
      </c>
      <c r="I31" s="84"/>
      <c r="J31" s="84"/>
      <c r="K31" s="83">
        <f>H31+($N$22-$K$22)</f>
        <v>0</v>
      </c>
      <c r="L31" s="84"/>
      <c r="M31" s="84"/>
      <c r="N31" s="83">
        <f>K31+($N$22-$K$22)</f>
        <v>0</v>
      </c>
      <c r="O31" s="72"/>
      <c r="P31" s="72"/>
      <c r="Q31" s="72"/>
      <c r="R31" s="85"/>
      <c r="S31" s="66"/>
    </row>
    <row r="32" spans="1:19" x14ac:dyDescent="0.4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R32" s="86"/>
      <c r="S32" s="66"/>
    </row>
    <row r="33" spans="2:20" x14ac:dyDescent="0.4">
      <c r="R33" s="87"/>
      <c r="S33" s="66"/>
    </row>
    <row r="35" spans="2:20" ht="19.5" x14ac:dyDescent="0.4">
      <c r="B35" s="358" t="s">
        <v>67</v>
      </c>
      <c r="C35" s="358"/>
      <c r="D35" s="358"/>
      <c r="E35" s="358" t="s">
        <v>56</v>
      </c>
      <c r="F35" s="385"/>
      <c r="G35" s="385" t="s">
        <v>64</v>
      </c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7"/>
    </row>
    <row r="36" spans="2:20" ht="20.25" customHeight="1" x14ac:dyDescent="0.4">
      <c r="B36" s="353" t="s">
        <v>68</v>
      </c>
      <c r="C36" s="353"/>
      <c r="D36" s="353"/>
      <c r="E36" s="359">
        <f>SUM(G36:H39)</f>
        <v>0</v>
      </c>
      <c r="F36" s="360"/>
      <c r="G36" s="390">
        <f>L36*$O$36*Q36*6000*1.1</f>
        <v>0</v>
      </c>
      <c r="H36" s="391"/>
      <c r="I36" s="388" t="s">
        <v>58</v>
      </c>
      <c r="J36" s="389"/>
      <c r="K36" s="167" t="s">
        <v>59</v>
      </c>
      <c r="L36" s="170"/>
      <c r="M36" s="361" t="s">
        <v>66</v>
      </c>
      <c r="N36" s="362"/>
      <c r="O36" s="396"/>
      <c r="P36" s="173" t="s">
        <v>60</v>
      </c>
      <c r="Q36" s="88">
        <v>0.7</v>
      </c>
      <c r="R36" s="382" t="s">
        <v>57</v>
      </c>
      <c r="S36" s="367" t="s">
        <v>65</v>
      </c>
    </row>
    <row r="37" spans="2:20" ht="19.5" x14ac:dyDescent="0.4">
      <c r="B37" s="353"/>
      <c r="C37" s="353"/>
      <c r="D37" s="353"/>
      <c r="E37" s="359"/>
      <c r="F37" s="360"/>
      <c r="G37" s="392">
        <f>L37*$O$36*Q37*6000*1.1</f>
        <v>0</v>
      </c>
      <c r="H37" s="393"/>
      <c r="I37" s="369" t="s">
        <v>61</v>
      </c>
      <c r="J37" s="370"/>
      <c r="K37" s="168" t="s">
        <v>59</v>
      </c>
      <c r="L37" s="171"/>
      <c r="M37" s="363"/>
      <c r="N37" s="364"/>
      <c r="O37" s="397"/>
      <c r="P37" s="97" t="s">
        <v>60</v>
      </c>
      <c r="Q37" s="90">
        <v>0.15</v>
      </c>
      <c r="R37" s="382"/>
      <c r="S37" s="367"/>
    </row>
    <row r="38" spans="2:20" ht="19.5" x14ac:dyDescent="0.4">
      <c r="B38" s="353"/>
      <c r="C38" s="353"/>
      <c r="D38" s="353"/>
      <c r="E38" s="359"/>
      <c r="F38" s="360"/>
      <c r="G38" s="390">
        <f>L38*$O$36*Q38*6000*1.1</f>
        <v>0</v>
      </c>
      <c r="H38" s="391"/>
      <c r="I38" s="388" t="s">
        <v>62</v>
      </c>
      <c r="J38" s="389"/>
      <c r="K38" s="168" t="s">
        <v>59</v>
      </c>
      <c r="L38" s="171"/>
      <c r="M38" s="363"/>
      <c r="N38" s="364"/>
      <c r="O38" s="397"/>
      <c r="P38" s="97" t="s">
        <v>60</v>
      </c>
      <c r="Q38" s="90">
        <v>0.15</v>
      </c>
      <c r="R38" s="382"/>
      <c r="S38" s="367"/>
    </row>
    <row r="39" spans="2:20" ht="19.5" x14ac:dyDescent="0.4">
      <c r="B39" s="353"/>
      <c r="C39" s="353"/>
      <c r="D39" s="353"/>
      <c r="E39" s="359"/>
      <c r="F39" s="360"/>
      <c r="G39" s="394">
        <f>L39*$O$36*Q39*6000*1.1</f>
        <v>0</v>
      </c>
      <c r="H39" s="395"/>
      <c r="I39" s="376" t="s">
        <v>63</v>
      </c>
      <c r="J39" s="377"/>
      <c r="K39" s="169" t="s">
        <v>59</v>
      </c>
      <c r="L39" s="172"/>
      <c r="M39" s="365"/>
      <c r="N39" s="366"/>
      <c r="O39" s="398"/>
      <c r="P39" s="99" t="s">
        <v>60</v>
      </c>
      <c r="Q39" s="92">
        <v>0.1</v>
      </c>
      <c r="R39" s="383"/>
      <c r="S39" s="368"/>
    </row>
    <row r="40" spans="2:20" ht="19.5" x14ac:dyDescent="0.4">
      <c r="B40" s="348" t="s">
        <v>69</v>
      </c>
      <c r="C40" s="348"/>
      <c r="D40" s="348"/>
      <c r="E40" s="359">
        <f>SUM(G40:H43)</f>
        <v>0</v>
      </c>
      <c r="F40" s="360"/>
      <c r="G40" s="354">
        <f>L40*$O$40*Q40*3000*1.1</f>
        <v>0</v>
      </c>
      <c r="H40" s="355"/>
      <c r="I40" s="356" t="s">
        <v>58</v>
      </c>
      <c r="J40" s="357"/>
      <c r="K40" s="93" t="s">
        <v>59</v>
      </c>
      <c r="L40" s="112">
        <f>L36</f>
        <v>0</v>
      </c>
      <c r="M40" s="361" t="s">
        <v>66</v>
      </c>
      <c r="N40" s="362"/>
      <c r="O40" s="378">
        <f>O36</f>
        <v>0</v>
      </c>
      <c r="P40" s="94" t="s">
        <v>60</v>
      </c>
      <c r="Q40" s="88">
        <v>0.7</v>
      </c>
      <c r="R40" s="381" t="s">
        <v>186</v>
      </c>
      <c r="S40" s="384" t="s">
        <v>65</v>
      </c>
      <c r="T40" s="95"/>
    </row>
    <row r="41" spans="2:20" ht="19.5" x14ac:dyDescent="0.4">
      <c r="B41" s="348"/>
      <c r="C41" s="348"/>
      <c r="D41" s="348"/>
      <c r="E41" s="359"/>
      <c r="F41" s="360"/>
      <c r="G41" s="354">
        <f>L41*$O$40*Q41*3000*1.1</f>
        <v>0</v>
      </c>
      <c r="H41" s="355"/>
      <c r="I41" s="369" t="s">
        <v>61</v>
      </c>
      <c r="J41" s="370"/>
      <c r="K41" s="96" t="s">
        <v>59</v>
      </c>
      <c r="L41" s="113">
        <f t="shared" ref="L41:L43" si="0">L37</f>
        <v>0</v>
      </c>
      <c r="M41" s="363"/>
      <c r="N41" s="364"/>
      <c r="O41" s="379"/>
      <c r="P41" s="97" t="s">
        <v>60</v>
      </c>
      <c r="Q41" s="90">
        <v>0.15</v>
      </c>
      <c r="R41" s="382"/>
      <c r="S41" s="367"/>
    </row>
    <row r="42" spans="2:20" ht="19.5" x14ac:dyDescent="0.4">
      <c r="B42" s="348"/>
      <c r="C42" s="348"/>
      <c r="D42" s="348"/>
      <c r="E42" s="359"/>
      <c r="F42" s="360"/>
      <c r="G42" s="354">
        <f>L42*$O$40*Q42*3000*1.1</f>
        <v>0</v>
      </c>
      <c r="H42" s="355"/>
      <c r="I42" s="369" t="s">
        <v>62</v>
      </c>
      <c r="J42" s="370"/>
      <c r="K42" s="96" t="s">
        <v>59</v>
      </c>
      <c r="L42" s="113">
        <f t="shared" si="0"/>
        <v>0</v>
      </c>
      <c r="M42" s="363"/>
      <c r="N42" s="364"/>
      <c r="O42" s="379"/>
      <c r="P42" s="97" t="s">
        <v>60</v>
      </c>
      <c r="Q42" s="90">
        <v>0.15</v>
      </c>
      <c r="R42" s="382"/>
      <c r="S42" s="367"/>
    </row>
    <row r="43" spans="2:20" ht="19.5" x14ac:dyDescent="0.4">
      <c r="B43" s="348"/>
      <c r="C43" s="348"/>
      <c r="D43" s="348"/>
      <c r="E43" s="359"/>
      <c r="F43" s="360"/>
      <c r="G43" s="374">
        <f>L43*$O$40*Q43*3000*1.1</f>
        <v>0</v>
      </c>
      <c r="H43" s="375"/>
      <c r="I43" s="376" t="s">
        <v>63</v>
      </c>
      <c r="J43" s="377"/>
      <c r="K43" s="98" t="s">
        <v>59</v>
      </c>
      <c r="L43" s="114">
        <f t="shared" si="0"/>
        <v>0</v>
      </c>
      <c r="M43" s="365"/>
      <c r="N43" s="366"/>
      <c r="O43" s="380"/>
      <c r="P43" s="99" t="s">
        <v>60</v>
      </c>
      <c r="Q43" s="92">
        <v>0.1</v>
      </c>
      <c r="R43" s="383"/>
      <c r="S43" s="368"/>
    </row>
    <row r="44" spans="2:20" ht="32.25" customHeight="1" x14ac:dyDescent="0.4">
      <c r="B44" s="353" t="s">
        <v>70</v>
      </c>
      <c r="C44" s="353"/>
      <c r="D44" s="353"/>
      <c r="E44" s="359">
        <f>(E36+E40)*0.2</f>
        <v>0</v>
      </c>
      <c r="F44" s="359"/>
      <c r="G44" s="371" t="s">
        <v>72</v>
      </c>
      <c r="H44" s="372"/>
      <c r="I44" s="372"/>
      <c r="J44" s="372"/>
      <c r="K44" s="372"/>
      <c r="L44" s="372"/>
      <c r="M44" s="100"/>
      <c r="N44" s="100"/>
      <c r="O44" s="101"/>
      <c r="P44" s="101"/>
      <c r="Q44" s="102"/>
      <c r="R44" s="101"/>
      <c r="S44" s="103"/>
      <c r="T44" s="104"/>
    </row>
    <row r="45" spans="2:20" ht="32.25" customHeight="1" x14ac:dyDescent="0.4">
      <c r="B45" s="353" t="s">
        <v>71</v>
      </c>
      <c r="C45" s="353"/>
      <c r="D45" s="353"/>
      <c r="E45" s="359">
        <f>ROUNDDOWN((E36+E40+E44)*0.3,0)</f>
        <v>0</v>
      </c>
      <c r="F45" s="359"/>
      <c r="G45" s="373" t="s">
        <v>73</v>
      </c>
      <c r="H45" s="373"/>
      <c r="I45" s="373"/>
      <c r="J45" s="373"/>
      <c r="K45" s="373"/>
      <c r="L45" s="373"/>
      <c r="M45" s="105"/>
      <c r="N45" s="106"/>
      <c r="O45" s="107"/>
      <c r="P45" s="107"/>
      <c r="Q45" s="107"/>
      <c r="R45" s="107"/>
      <c r="S45" s="108"/>
      <c r="T45" s="109"/>
    </row>
    <row r="46" spans="2:20" ht="32.25" customHeight="1" x14ac:dyDescent="0.4">
      <c r="B46" s="353" t="s">
        <v>106</v>
      </c>
      <c r="C46" s="353"/>
      <c r="D46" s="353"/>
      <c r="E46" s="359">
        <f>E36+E40+E44+E45</f>
        <v>0</v>
      </c>
      <c r="F46" s="359"/>
      <c r="G46" s="110"/>
      <c r="H46" s="105"/>
      <c r="I46" s="105"/>
      <c r="J46" s="105"/>
      <c r="K46" s="105"/>
      <c r="L46" s="105"/>
      <c r="M46" s="105"/>
      <c r="N46" s="105"/>
      <c r="O46" s="111"/>
      <c r="P46" s="111"/>
      <c r="Q46" s="111"/>
      <c r="R46" s="111"/>
      <c r="S46" s="103"/>
    </row>
    <row r="50" spans="2:20" x14ac:dyDescent="0.4">
      <c r="B50" s="21" t="s">
        <v>99</v>
      </c>
    </row>
    <row r="51" spans="2:20" x14ac:dyDescent="0.4">
      <c r="B51" s="21"/>
    </row>
    <row r="52" spans="2:20" ht="19.5" thickBot="1" x14ac:dyDescent="0.45">
      <c r="B52" s="399" t="s">
        <v>187</v>
      </c>
      <c r="C52" s="401" t="s">
        <v>188</v>
      </c>
      <c r="D52" s="403" t="s">
        <v>189</v>
      </c>
      <c r="E52" s="407" t="s">
        <v>190</v>
      </c>
      <c r="F52" s="408"/>
      <c r="G52" s="408"/>
      <c r="H52" s="408"/>
      <c r="I52" s="409"/>
      <c r="J52" s="405" t="s">
        <v>202</v>
      </c>
      <c r="K52" s="406"/>
      <c r="L52" s="178" t="s">
        <v>199</v>
      </c>
      <c r="M52" s="178"/>
    </row>
    <row r="53" spans="2:20" x14ac:dyDescent="0.4">
      <c r="B53" s="400"/>
      <c r="C53" s="402"/>
      <c r="D53" s="404"/>
      <c r="E53" s="200" t="s">
        <v>191</v>
      </c>
      <c r="F53" s="187" t="s">
        <v>192</v>
      </c>
      <c r="G53" s="200" t="s">
        <v>193</v>
      </c>
      <c r="H53" s="181" t="s">
        <v>208</v>
      </c>
      <c r="I53" s="200" t="s">
        <v>194</v>
      </c>
      <c r="J53" s="200" t="s">
        <v>191</v>
      </c>
      <c r="K53" s="200" t="s">
        <v>193</v>
      </c>
      <c r="L53" s="181" t="s">
        <v>204</v>
      </c>
      <c r="M53" s="200" t="s">
        <v>191</v>
      </c>
      <c r="S53" s="185" t="s">
        <v>195</v>
      </c>
      <c r="T53" s="186" t="s">
        <v>196</v>
      </c>
    </row>
    <row r="54" spans="2:20" x14ac:dyDescent="0.4">
      <c r="B54" s="177"/>
      <c r="C54" s="177"/>
      <c r="D54" s="178"/>
      <c r="E54" s="180"/>
      <c r="F54" s="180"/>
      <c r="G54" s="180"/>
      <c r="H54" s="180">
        <f>F54*G54*10000*1.1</f>
        <v>0</v>
      </c>
      <c r="I54" s="180"/>
      <c r="J54" s="180"/>
      <c r="K54" s="180"/>
      <c r="L54" s="178">
        <f>COUNTA(M54:M55)</f>
        <v>0</v>
      </c>
      <c r="M54" s="178"/>
      <c r="S54" s="186"/>
      <c r="T54" s="186" t="s">
        <v>197</v>
      </c>
    </row>
    <row r="55" spans="2:20" x14ac:dyDescent="0.4">
      <c r="E55" s="180"/>
      <c r="F55" s="180"/>
      <c r="G55" s="180"/>
      <c r="H55" s="180">
        <f>F55*G55*10000*1.1</f>
        <v>0</v>
      </c>
      <c r="I55" s="180"/>
      <c r="J55" s="180"/>
      <c r="K55" s="180"/>
      <c r="L55" s="182"/>
      <c r="M55" s="178"/>
      <c r="S55" s="186" t="s">
        <v>198</v>
      </c>
      <c r="T55" s="186" t="s">
        <v>197</v>
      </c>
    </row>
    <row r="56" spans="2:20" x14ac:dyDescent="0.4">
      <c r="F56" s="179"/>
      <c r="G56" s="65">
        <f>SUM(G54:G55)</f>
        <v>0</v>
      </c>
      <c r="H56" s="65">
        <f>SUM(H54:H55)</f>
        <v>0</v>
      </c>
      <c r="K56" s="65">
        <f t="shared" ref="K56" si="1">SUM(K54:K55)</f>
        <v>0</v>
      </c>
      <c r="S56" s="186"/>
      <c r="T56" s="186" t="s">
        <v>207</v>
      </c>
    </row>
    <row r="57" spans="2:20" x14ac:dyDescent="0.4">
      <c r="S57" s="186" t="s">
        <v>203</v>
      </c>
      <c r="T57" s="186" t="s">
        <v>200</v>
      </c>
    </row>
    <row r="58" spans="2:20" x14ac:dyDescent="0.4">
      <c r="S58" s="186"/>
      <c r="T58" s="186" t="s">
        <v>201</v>
      </c>
    </row>
    <row r="59" spans="2:20" x14ac:dyDescent="0.4">
      <c r="T59" s="201" t="s">
        <v>209</v>
      </c>
    </row>
  </sheetData>
  <sheetProtection sheet="1" objects="1" scenarios="1"/>
  <mergeCells count="56">
    <mergeCell ref="B52:B53"/>
    <mergeCell ref="C52:C53"/>
    <mergeCell ref="D52:D53"/>
    <mergeCell ref="J52:K52"/>
    <mergeCell ref="E52:I52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9" priority="4">
      <formula>LEN(TRIM(N22))=0</formula>
    </cfRule>
  </conditionalFormatting>
  <conditionalFormatting sqref="B54:C54">
    <cfRule type="containsBlanks" dxfId="8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" right="0.7" top="0.75" bottom="0.75" header="0.3" footer="0.3"/>
  <pageSetup paperSize="9" scale="51" orientation="portrait" r:id="rId1"/>
  <headerFooter>
    <oddHeader>&amp;L【浜医様式Mk1-2(8_4)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77"/>
    <col min="3" max="17" width="7" style="77" customWidth="1"/>
    <col min="18" max="18" width="7.125" style="77" customWidth="1"/>
    <col min="19" max="20" width="6.625" style="77" customWidth="1"/>
    <col min="21" max="16384" width="9" style="77"/>
  </cols>
  <sheetData>
    <row r="1" spans="1:18" ht="24" x14ac:dyDescent="0.5">
      <c r="A1" s="115" t="s">
        <v>135</v>
      </c>
    </row>
    <row r="3" spans="1:18" ht="23.25" customHeight="1" x14ac:dyDescent="0.4">
      <c r="B3" s="76"/>
      <c r="C3" s="443" t="s">
        <v>0</v>
      </c>
      <c r="D3" s="443"/>
      <c r="E3" s="44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3.5" customHeight="1" x14ac:dyDescent="0.4">
      <c r="B4" s="76"/>
      <c r="C4" s="76"/>
      <c r="D4" s="76"/>
      <c r="E4" s="76"/>
      <c r="F4" s="421" t="s">
        <v>9</v>
      </c>
      <c r="G4" s="422"/>
      <c r="H4" s="423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3.5" customHeight="1" x14ac:dyDescent="0.4">
      <c r="B5" s="76"/>
      <c r="C5" s="76"/>
      <c r="D5" s="76"/>
      <c r="E5" s="76"/>
      <c r="F5" s="424"/>
      <c r="G5" s="425"/>
      <c r="H5" s="42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3.5" customHeight="1" x14ac:dyDescent="0.4">
      <c r="B6" s="76"/>
      <c r="C6" s="76"/>
      <c r="D6" s="76"/>
      <c r="E6" s="76"/>
      <c r="F6" s="424"/>
      <c r="G6" s="425"/>
      <c r="H6" s="42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3.5" customHeight="1" x14ac:dyDescent="0.4">
      <c r="B7" s="76"/>
      <c r="C7" s="76"/>
      <c r="D7" s="76"/>
      <c r="E7" s="76"/>
      <c r="F7" s="424"/>
      <c r="G7" s="425"/>
      <c r="H7" s="42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ht="13.5" customHeight="1" x14ac:dyDescent="0.4">
      <c r="B8" s="76"/>
      <c r="C8" s="76"/>
      <c r="D8" s="76"/>
      <c r="E8" s="76"/>
      <c r="F8" s="424"/>
      <c r="G8" s="425"/>
      <c r="H8" s="42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3.5" customHeight="1" x14ac:dyDescent="0.4">
      <c r="B9" s="76"/>
      <c r="C9" s="76"/>
      <c r="D9" s="76"/>
      <c r="E9" s="76"/>
      <c r="F9" s="424"/>
      <c r="G9" s="425"/>
      <c r="H9" s="426"/>
      <c r="I9" s="431" t="s">
        <v>10</v>
      </c>
      <c r="J9" s="432"/>
      <c r="K9" s="433"/>
      <c r="L9" s="76"/>
      <c r="M9" s="76"/>
      <c r="N9" s="76"/>
      <c r="O9" s="76"/>
      <c r="P9" s="76"/>
      <c r="Q9" s="76"/>
      <c r="R9" s="76"/>
    </row>
    <row r="10" spans="1:18" ht="13.5" customHeight="1" x14ac:dyDescent="0.4">
      <c r="B10" s="76"/>
      <c r="C10" s="76"/>
      <c r="D10" s="76"/>
      <c r="E10" s="76"/>
      <c r="F10" s="424"/>
      <c r="G10" s="425"/>
      <c r="H10" s="426"/>
      <c r="I10" s="434"/>
      <c r="J10" s="435"/>
      <c r="K10" s="436"/>
      <c r="L10" s="116"/>
      <c r="M10" s="116"/>
      <c r="N10" s="116"/>
      <c r="O10" s="116"/>
      <c r="P10" s="116"/>
      <c r="Q10" s="116"/>
      <c r="R10" s="76"/>
    </row>
    <row r="11" spans="1:18" ht="13.5" customHeight="1" x14ac:dyDescent="0.4">
      <c r="B11" s="80"/>
      <c r="C11" s="80"/>
      <c r="D11" s="80"/>
      <c r="E11" s="76"/>
      <c r="F11" s="424"/>
      <c r="G11" s="425"/>
      <c r="H11" s="426"/>
      <c r="I11" s="434"/>
      <c r="J11" s="435"/>
      <c r="K11" s="436"/>
      <c r="L11" s="427" t="s">
        <v>11</v>
      </c>
      <c r="M11" s="427"/>
      <c r="N11" s="428"/>
      <c r="O11" s="117"/>
      <c r="P11" s="118"/>
      <c r="Q11" s="118"/>
      <c r="R11" s="76"/>
    </row>
    <row r="12" spans="1:18" ht="13.5" customHeight="1" x14ac:dyDescent="0.4">
      <c r="B12" s="80"/>
      <c r="C12" s="80"/>
      <c r="D12" s="80"/>
      <c r="E12" s="76"/>
      <c r="F12" s="424"/>
      <c r="G12" s="425"/>
      <c r="H12" s="426"/>
      <c r="I12" s="434"/>
      <c r="J12" s="435"/>
      <c r="K12" s="436"/>
      <c r="L12" s="429"/>
      <c r="M12" s="429"/>
      <c r="N12" s="430"/>
      <c r="O12" s="414" t="s">
        <v>12</v>
      </c>
      <c r="P12" s="415"/>
      <c r="Q12" s="416"/>
      <c r="R12" s="76"/>
    </row>
    <row r="13" spans="1:18" ht="13.5" customHeight="1" x14ac:dyDescent="0.4">
      <c r="B13" s="420" t="s">
        <v>4</v>
      </c>
      <c r="C13" s="119"/>
      <c r="D13" s="119"/>
      <c r="E13" s="76"/>
      <c r="F13" s="424"/>
      <c r="G13" s="425"/>
      <c r="H13" s="426"/>
      <c r="I13" s="434"/>
      <c r="J13" s="435"/>
      <c r="K13" s="436"/>
      <c r="L13" s="429"/>
      <c r="M13" s="429"/>
      <c r="N13" s="430"/>
      <c r="O13" s="437"/>
      <c r="P13" s="438"/>
      <c r="Q13" s="439"/>
      <c r="R13" s="420" t="s">
        <v>5</v>
      </c>
    </row>
    <row r="14" spans="1:18" ht="22.5" customHeight="1" x14ac:dyDescent="0.4">
      <c r="B14" s="420"/>
      <c r="C14" s="119"/>
      <c r="D14" s="119"/>
      <c r="E14" s="76"/>
      <c r="F14" s="440" t="s">
        <v>54</v>
      </c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2"/>
      <c r="R14" s="420"/>
    </row>
    <row r="15" spans="1:18" x14ac:dyDescent="0.4">
      <c r="B15" s="420"/>
      <c r="C15" s="119"/>
      <c r="D15" s="119"/>
      <c r="E15" s="76"/>
      <c r="F15" s="76"/>
      <c r="G15" s="76"/>
      <c r="H15" s="76"/>
      <c r="I15" s="116"/>
      <c r="J15" s="116"/>
      <c r="K15" s="116"/>
      <c r="L15" s="116"/>
      <c r="M15" s="116"/>
      <c r="N15" s="116"/>
      <c r="O15" s="116"/>
      <c r="P15" s="116"/>
      <c r="Q15" s="116"/>
      <c r="R15" s="420"/>
    </row>
    <row r="16" spans="1:18" x14ac:dyDescent="0.4">
      <c r="B16" s="420"/>
      <c r="C16" s="119"/>
      <c r="D16" s="11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420"/>
    </row>
    <row r="17" spans="2:19" ht="18.75" customHeight="1" thickBot="1" x14ac:dyDescent="0.45">
      <c r="F17" s="81" t="s">
        <v>6</v>
      </c>
      <c r="G17" s="82"/>
      <c r="H17" s="82"/>
      <c r="I17" s="81" t="s">
        <v>7</v>
      </c>
      <c r="L17" s="81" t="s">
        <v>8</v>
      </c>
      <c r="O17" s="81" t="s">
        <v>13</v>
      </c>
    </row>
    <row r="18" spans="2:19" ht="19.5" thickBot="1" x14ac:dyDescent="0.45">
      <c r="E18" s="120" t="s">
        <v>14</v>
      </c>
      <c r="H18" s="74">
        <f>ROUNDDOWN(Q18*1/4,0)</f>
        <v>0</v>
      </c>
      <c r="I18" s="121"/>
      <c r="J18" s="121"/>
      <c r="K18" s="74">
        <f>H18*2</f>
        <v>0</v>
      </c>
      <c r="L18" s="121"/>
      <c r="M18" s="121"/>
      <c r="N18" s="74">
        <f>H18*3</f>
        <v>0</v>
      </c>
      <c r="Q18" s="78"/>
    </row>
    <row r="19" spans="2:19" x14ac:dyDescent="0.4">
      <c r="H19" s="76"/>
      <c r="I19" s="76"/>
      <c r="J19" s="76"/>
      <c r="K19" s="76"/>
      <c r="L19" s="76"/>
      <c r="M19" s="76"/>
      <c r="N19" s="76"/>
    </row>
    <row r="22" spans="2:19" x14ac:dyDescent="0.4">
      <c r="B22" s="77" t="s">
        <v>55</v>
      </c>
    </row>
    <row r="23" spans="2:19" ht="13.5" customHeight="1" x14ac:dyDescent="0.4">
      <c r="C23" s="414" t="s">
        <v>21</v>
      </c>
      <c r="D23" s="415"/>
      <c r="E23" s="416"/>
      <c r="F23" s="414" t="s">
        <v>22</v>
      </c>
      <c r="G23" s="415"/>
      <c r="H23" s="416"/>
      <c r="I23" s="414" t="s">
        <v>23</v>
      </c>
      <c r="J23" s="415"/>
      <c r="K23" s="416"/>
      <c r="L23" s="414" t="s">
        <v>24</v>
      </c>
      <c r="M23" s="415"/>
      <c r="N23" s="416"/>
      <c r="O23" s="414" t="s">
        <v>29</v>
      </c>
      <c r="P23" s="415"/>
      <c r="Q23" s="416"/>
    </row>
    <row r="24" spans="2:19" ht="13.5" customHeight="1" x14ac:dyDescent="0.4">
      <c r="C24" s="417"/>
      <c r="D24" s="418"/>
      <c r="E24" s="419"/>
      <c r="F24" s="417"/>
      <c r="G24" s="418"/>
      <c r="H24" s="419"/>
      <c r="I24" s="417"/>
      <c r="J24" s="418"/>
      <c r="K24" s="419"/>
      <c r="L24" s="417"/>
      <c r="M24" s="418"/>
      <c r="N24" s="419"/>
      <c r="O24" s="417"/>
      <c r="P24" s="418"/>
      <c r="Q24" s="419"/>
      <c r="R24" s="82" t="s">
        <v>50</v>
      </c>
    </row>
    <row r="25" spans="2:19" x14ac:dyDescent="0.4">
      <c r="O25" s="80"/>
    </row>
    <row r="26" spans="2:19" x14ac:dyDescent="0.4">
      <c r="O26" s="80"/>
    </row>
    <row r="27" spans="2:19" x14ac:dyDescent="0.4">
      <c r="C27" s="81" t="s">
        <v>25</v>
      </c>
      <c r="D27" s="82"/>
      <c r="E27" s="82"/>
      <c r="F27" s="81" t="s">
        <v>26</v>
      </c>
      <c r="I27" s="81" t="s">
        <v>27</v>
      </c>
      <c r="L27" s="81" t="s">
        <v>28</v>
      </c>
      <c r="O27" s="81" t="s">
        <v>30</v>
      </c>
    </row>
    <row r="28" spans="2:19" x14ac:dyDescent="0.4">
      <c r="B28" s="83">
        <f>Q18</f>
        <v>0</v>
      </c>
      <c r="C28" s="84"/>
      <c r="D28" s="84"/>
      <c r="E28" s="83">
        <f>B28+($Q$18-$N$18)</f>
        <v>0</v>
      </c>
      <c r="F28" s="84"/>
      <c r="G28" s="84"/>
      <c r="H28" s="83">
        <f>E28+($Q$18-$N$18)</f>
        <v>0</v>
      </c>
      <c r="I28" s="84"/>
      <c r="J28" s="84"/>
      <c r="K28" s="83">
        <f>H28+($Q$18-$N$18)</f>
        <v>0</v>
      </c>
      <c r="L28" s="84"/>
      <c r="M28" s="84"/>
      <c r="N28" s="83">
        <f>K28+($Q$18-$N$18)</f>
        <v>0</v>
      </c>
      <c r="R28" s="122"/>
      <c r="S28" s="76"/>
    </row>
    <row r="29" spans="2:19" x14ac:dyDescent="0.4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R29" s="123"/>
      <c r="S29" s="76"/>
    </row>
    <row r="30" spans="2:19" x14ac:dyDescent="0.4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R30" s="123"/>
      <c r="S30" s="76"/>
    </row>
    <row r="31" spans="2:19" x14ac:dyDescent="0.4">
      <c r="R31" s="124"/>
      <c r="S31" s="76"/>
    </row>
    <row r="33" spans="2:20" ht="19.5" x14ac:dyDescent="0.4">
      <c r="B33" s="358" t="s">
        <v>67</v>
      </c>
      <c r="C33" s="358"/>
      <c r="D33" s="358"/>
      <c r="E33" s="358" t="s">
        <v>56</v>
      </c>
      <c r="F33" s="385"/>
      <c r="G33" s="444" t="s">
        <v>64</v>
      </c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6"/>
      <c r="T33" s="65"/>
    </row>
    <row r="34" spans="2:20" ht="19.5" x14ac:dyDescent="0.4">
      <c r="B34" s="353" t="s">
        <v>68</v>
      </c>
      <c r="C34" s="353"/>
      <c r="D34" s="353"/>
      <c r="E34" s="359">
        <f>SUM(G34:H38)</f>
        <v>0</v>
      </c>
      <c r="F34" s="360"/>
      <c r="G34" s="447">
        <f>L34*$O$34*Q34*6000*1.1</f>
        <v>0</v>
      </c>
      <c r="H34" s="448"/>
      <c r="I34" s="449" t="s">
        <v>58</v>
      </c>
      <c r="J34" s="450"/>
      <c r="K34" s="167" t="s">
        <v>59</v>
      </c>
      <c r="L34" s="170"/>
      <c r="M34" s="361" t="s">
        <v>66</v>
      </c>
      <c r="N34" s="362"/>
      <c r="O34" s="451"/>
      <c r="P34" s="125" t="s">
        <v>60</v>
      </c>
      <c r="Q34" s="126">
        <v>0.5</v>
      </c>
      <c r="R34" s="381" t="s">
        <v>57</v>
      </c>
      <c r="S34" s="384" t="s">
        <v>65</v>
      </c>
      <c r="T34" s="65"/>
    </row>
    <row r="35" spans="2:20" ht="19.5" x14ac:dyDescent="0.4">
      <c r="B35" s="353"/>
      <c r="C35" s="353"/>
      <c r="D35" s="353"/>
      <c r="E35" s="359"/>
      <c r="F35" s="360"/>
      <c r="G35" s="392">
        <f>L35*$O$34*Q35*6000*1.1</f>
        <v>0</v>
      </c>
      <c r="H35" s="410"/>
      <c r="I35" s="369" t="s">
        <v>61</v>
      </c>
      <c r="J35" s="370"/>
      <c r="K35" s="168" t="s">
        <v>59</v>
      </c>
      <c r="L35" s="171"/>
      <c r="M35" s="363"/>
      <c r="N35" s="364"/>
      <c r="O35" s="452"/>
      <c r="P35" s="89" t="s">
        <v>60</v>
      </c>
      <c r="Q35" s="90">
        <v>0.25</v>
      </c>
      <c r="R35" s="382"/>
      <c r="S35" s="367"/>
      <c r="T35" s="65"/>
    </row>
    <row r="36" spans="2:20" ht="19.5" x14ac:dyDescent="0.4">
      <c r="B36" s="353"/>
      <c r="C36" s="353"/>
      <c r="D36" s="353"/>
      <c r="E36" s="359"/>
      <c r="F36" s="360"/>
      <c r="G36" s="392">
        <f>L36*$O$34*Q36*6000*1.1</f>
        <v>0</v>
      </c>
      <c r="H36" s="410"/>
      <c r="I36" s="388" t="s">
        <v>62</v>
      </c>
      <c r="J36" s="389"/>
      <c r="K36" s="168" t="s">
        <v>59</v>
      </c>
      <c r="L36" s="171"/>
      <c r="M36" s="363"/>
      <c r="N36" s="364"/>
      <c r="O36" s="452"/>
      <c r="P36" s="89" t="s">
        <v>60</v>
      </c>
      <c r="Q36" s="90">
        <v>0.15</v>
      </c>
      <c r="R36" s="382"/>
      <c r="S36" s="367"/>
      <c r="T36" s="65"/>
    </row>
    <row r="37" spans="2:20" ht="19.5" x14ac:dyDescent="0.4">
      <c r="B37" s="353"/>
      <c r="C37" s="353"/>
      <c r="D37" s="353"/>
      <c r="E37" s="359"/>
      <c r="F37" s="360"/>
      <c r="G37" s="392">
        <f>L37*$O$34*Q37*6000*1.1</f>
        <v>0</v>
      </c>
      <c r="H37" s="410"/>
      <c r="I37" s="412" t="s">
        <v>139</v>
      </c>
      <c r="J37" s="413"/>
      <c r="K37" s="168" t="s">
        <v>59</v>
      </c>
      <c r="L37" s="174"/>
      <c r="M37" s="363"/>
      <c r="N37" s="364"/>
      <c r="O37" s="452"/>
      <c r="P37" s="89" t="s">
        <v>60</v>
      </c>
      <c r="Q37" s="127">
        <v>0.1</v>
      </c>
      <c r="R37" s="382"/>
      <c r="S37" s="367"/>
      <c r="T37" s="65"/>
    </row>
    <row r="38" spans="2:20" ht="19.5" x14ac:dyDescent="0.4">
      <c r="B38" s="353"/>
      <c r="C38" s="353"/>
      <c r="D38" s="353"/>
      <c r="E38" s="359"/>
      <c r="F38" s="360"/>
      <c r="G38" s="394">
        <f>L38*$O$34*Q38*6000*1.1</f>
        <v>0</v>
      </c>
      <c r="H38" s="411"/>
      <c r="I38" s="376" t="s">
        <v>63</v>
      </c>
      <c r="J38" s="377"/>
      <c r="K38" s="169" t="s">
        <v>59</v>
      </c>
      <c r="L38" s="172"/>
      <c r="M38" s="365"/>
      <c r="N38" s="366"/>
      <c r="O38" s="453"/>
      <c r="P38" s="91" t="s">
        <v>60</v>
      </c>
      <c r="Q38" s="92">
        <v>0.1</v>
      </c>
      <c r="R38" s="383"/>
      <c r="S38" s="368"/>
      <c r="T38" s="65"/>
    </row>
    <row r="39" spans="2:20" ht="19.5" x14ac:dyDescent="0.4">
      <c r="B39" s="348" t="s">
        <v>69</v>
      </c>
      <c r="C39" s="348"/>
      <c r="D39" s="348"/>
      <c r="E39" s="359">
        <f>SUM(G39:H43)</f>
        <v>0</v>
      </c>
      <c r="F39" s="360"/>
      <c r="G39" s="447">
        <f>L39*$O$39*Q39*3000*1.1</f>
        <v>0</v>
      </c>
      <c r="H39" s="448"/>
      <c r="I39" s="449" t="s">
        <v>58</v>
      </c>
      <c r="J39" s="450"/>
      <c r="K39" s="93" t="s">
        <v>59</v>
      </c>
      <c r="L39" s="112">
        <f>L34</f>
        <v>0</v>
      </c>
      <c r="M39" s="456" t="s">
        <v>66</v>
      </c>
      <c r="N39" s="362"/>
      <c r="O39" s="454">
        <f>O34</f>
        <v>0</v>
      </c>
      <c r="P39" s="94" t="s">
        <v>60</v>
      </c>
      <c r="Q39" s="126">
        <v>0.5</v>
      </c>
      <c r="R39" s="381" t="s">
        <v>186</v>
      </c>
      <c r="S39" s="384" t="s">
        <v>65</v>
      </c>
      <c r="T39" s="95"/>
    </row>
    <row r="40" spans="2:20" ht="19.5" x14ac:dyDescent="0.4">
      <c r="B40" s="348"/>
      <c r="C40" s="348"/>
      <c r="D40" s="348"/>
      <c r="E40" s="359"/>
      <c r="F40" s="360"/>
      <c r="G40" s="392">
        <f>L40*$O$39*Q40*3000*1.1</f>
        <v>0</v>
      </c>
      <c r="H40" s="410"/>
      <c r="I40" s="369" t="s">
        <v>61</v>
      </c>
      <c r="J40" s="370"/>
      <c r="K40" s="96" t="s">
        <v>59</v>
      </c>
      <c r="L40" s="113">
        <f>L35</f>
        <v>0</v>
      </c>
      <c r="M40" s="363"/>
      <c r="N40" s="364"/>
      <c r="O40" s="454"/>
      <c r="P40" s="97" t="s">
        <v>60</v>
      </c>
      <c r="Q40" s="90">
        <v>0.25</v>
      </c>
      <c r="R40" s="382"/>
      <c r="S40" s="367"/>
      <c r="T40" s="65"/>
    </row>
    <row r="41" spans="2:20" ht="19.5" x14ac:dyDescent="0.4">
      <c r="B41" s="348"/>
      <c r="C41" s="348"/>
      <c r="D41" s="348"/>
      <c r="E41" s="359"/>
      <c r="F41" s="360"/>
      <c r="G41" s="392">
        <f>L41*$O$39*Q41*3000*1.1</f>
        <v>0</v>
      </c>
      <c r="H41" s="410"/>
      <c r="I41" s="388" t="s">
        <v>62</v>
      </c>
      <c r="J41" s="389"/>
      <c r="K41" s="96" t="s">
        <v>59</v>
      </c>
      <c r="L41" s="113">
        <f>L36</f>
        <v>0</v>
      </c>
      <c r="M41" s="363"/>
      <c r="N41" s="364"/>
      <c r="O41" s="454"/>
      <c r="P41" s="97" t="s">
        <v>60</v>
      </c>
      <c r="Q41" s="90">
        <v>0.15</v>
      </c>
      <c r="R41" s="382"/>
      <c r="S41" s="367"/>
      <c r="T41" s="65"/>
    </row>
    <row r="42" spans="2:20" ht="19.5" x14ac:dyDescent="0.4">
      <c r="B42" s="348"/>
      <c r="C42" s="348"/>
      <c r="D42" s="348"/>
      <c r="E42" s="359"/>
      <c r="F42" s="360"/>
      <c r="G42" s="392">
        <f>L42*$O$39*Q42*3000*1.1</f>
        <v>0</v>
      </c>
      <c r="H42" s="410"/>
      <c r="I42" s="412" t="s">
        <v>139</v>
      </c>
      <c r="J42" s="413"/>
      <c r="K42" s="96" t="s">
        <v>59</v>
      </c>
      <c r="L42" s="113">
        <f>L37</f>
        <v>0</v>
      </c>
      <c r="M42" s="363"/>
      <c r="N42" s="364"/>
      <c r="O42" s="454"/>
      <c r="P42" s="97" t="s">
        <v>60</v>
      </c>
      <c r="Q42" s="127">
        <v>0.1</v>
      </c>
      <c r="R42" s="382"/>
      <c r="S42" s="367"/>
      <c r="T42" s="65"/>
    </row>
    <row r="43" spans="2:20" ht="19.5" x14ac:dyDescent="0.4">
      <c r="B43" s="348"/>
      <c r="C43" s="348"/>
      <c r="D43" s="348"/>
      <c r="E43" s="359"/>
      <c r="F43" s="360"/>
      <c r="G43" s="394">
        <f>L43*$O$39*Q43*3000*1.1</f>
        <v>0</v>
      </c>
      <c r="H43" s="411"/>
      <c r="I43" s="376" t="s">
        <v>63</v>
      </c>
      <c r="J43" s="377"/>
      <c r="K43" s="98" t="s">
        <v>59</v>
      </c>
      <c r="L43" s="114">
        <f t="shared" ref="L43" si="0">L38</f>
        <v>0</v>
      </c>
      <c r="M43" s="365"/>
      <c r="N43" s="366"/>
      <c r="O43" s="455"/>
      <c r="P43" s="99" t="s">
        <v>60</v>
      </c>
      <c r="Q43" s="92">
        <v>0.1</v>
      </c>
      <c r="R43" s="383"/>
      <c r="S43" s="368"/>
      <c r="T43" s="65"/>
    </row>
    <row r="44" spans="2:20" ht="19.5" x14ac:dyDescent="0.4">
      <c r="B44" s="353" t="s">
        <v>70</v>
      </c>
      <c r="C44" s="353"/>
      <c r="D44" s="353"/>
      <c r="E44" s="359">
        <f>(E34+E39)*0.2</f>
        <v>0</v>
      </c>
      <c r="F44" s="359"/>
      <c r="G44" s="371" t="s">
        <v>72</v>
      </c>
      <c r="H44" s="372"/>
      <c r="I44" s="372"/>
      <c r="J44" s="372"/>
      <c r="K44" s="372"/>
      <c r="L44" s="372"/>
      <c r="M44" s="100"/>
      <c r="N44" s="100"/>
      <c r="O44" s="101"/>
      <c r="P44" s="101"/>
      <c r="Q44" s="102"/>
      <c r="R44" s="101"/>
      <c r="S44" s="103"/>
      <c r="T44" s="104"/>
    </row>
    <row r="45" spans="2:20" ht="19.5" x14ac:dyDescent="0.4">
      <c r="B45" s="353" t="s">
        <v>71</v>
      </c>
      <c r="C45" s="353"/>
      <c r="D45" s="353"/>
      <c r="E45" s="359">
        <f>ROUNDDOWN((E34+E39+E44)*0.3,0)</f>
        <v>0</v>
      </c>
      <c r="F45" s="359"/>
      <c r="G45" s="373" t="s">
        <v>73</v>
      </c>
      <c r="H45" s="373"/>
      <c r="I45" s="373"/>
      <c r="J45" s="373"/>
      <c r="K45" s="373"/>
      <c r="L45" s="373"/>
      <c r="M45" s="105"/>
      <c r="N45" s="106"/>
      <c r="O45" s="107"/>
      <c r="P45" s="107"/>
      <c r="Q45" s="107"/>
      <c r="R45" s="107"/>
      <c r="S45" s="108"/>
      <c r="T45" s="109"/>
    </row>
    <row r="46" spans="2:20" ht="19.5" x14ac:dyDescent="0.4">
      <c r="B46" s="353" t="s">
        <v>106</v>
      </c>
      <c r="C46" s="353"/>
      <c r="D46" s="353"/>
      <c r="E46" s="359">
        <f>E34+E39+E44+E45</f>
        <v>0</v>
      </c>
      <c r="F46" s="359"/>
      <c r="G46" s="110"/>
      <c r="H46" s="105"/>
      <c r="I46" s="105"/>
      <c r="J46" s="105"/>
      <c r="K46" s="105"/>
      <c r="L46" s="105"/>
      <c r="M46" s="105"/>
      <c r="N46" s="105"/>
      <c r="O46" s="111"/>
      <c r="P46" s="111"/>
      <c r="Q46" s="111"/>
      <c r="R46" s="111"/>
      <c r="S46" s="103"/>
      <c r="T46" s="65"/>
    </row>
    <row r="50" spans="2:20" x14ac:dyDescent="0.4">
      <c r="B50" s="21" t="s">
        <v>99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x14ac:dyDescent="0.4">
      <c r="B51" s="2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t="19.5" thickBot="1" x14ac:dyDescent="0.45">
      <c r="B52" s="399" t="s">
        <v>187</v>
      </c>
      <c r="C52" s="401" t="s">
        <v>188</v>
      </c>
      <c r="D52" s="403" t="s">
        <v>189</v>
      </c>
      <c r="E52" s="407" t="s">
        <v>190</v>
      </c>
      <c r="F52" s="408"/>
      <c r="G52" s="408"/>
      <c r="H52" s="408"/>
      <c r="I52" s="409"/>
      <c r="J52" s="405" t="s">
        <v>202</v>
      </c>
      <c r="K52" s="406"/>
      <c r="L52" s="178" t="s">
        <v>199</v>
      </c>
      <c r="M52" s="178"/>
      <c r="N52" s="65"/>
      <c r="O52" s="65"/>
      <c r="P52" s="65"/>
      <c r="Q52" s="65"/>
      <c r="R52" s="65"/>
      <c r="S52" s="65"/>
      <c r="T52" s="65"/>
    </row>
    <row r="53" spans="2:20" x14ac:dyDescent="0.4">
      <c r="B53" s="400"/>
      <c r="C53" s="402"/>
      <c r="D53" s="404"/>
      <c r="E53" s="200" t="s">
        <v>191</v>
      </c>
      <c r="F53" s="187" t="s">
        <v>192</v>
      </c>
      <c r="G53" s="200" t="s">
        <v>193</v>
      </c>
      <c r="H53" s="181" t="s">
        <v>208</v>
      </c>
      <c r="I53" s="200" t="s">
        <v>194</v>
      </c>
      <c r="J53" s="200" t="s">
        <v>191</v>
      </c>
      <c r="K53" s="200" t="s">
        <v>193</v>
      </c>
      <c r="L53" s="181" t="s">
        <v>204</v>
      </c>
      <c r="M53" s="200" t="s">
        <v>191</v>
      </c>
      <c r="N53" s="65"/>
      <c r="O53" s="65"/>
      <c r="P53" s="65"/>
      <c r="Q53" s="65"/>
      <c r="R53" s="65"/>
      <c r="S53" s="185" t="s">
        <v>195</v>
      </c>
      <c r="T53" s="186" t="s">
        <v>196</v>
      </c>
    </row>
    <row r="54" spans="2:20" x14ac:dyDescent="0.4">
      <c r="B54" s="177"/>
      <c r="C54" s="177"/>
      <c r="D54" s="178"/>
      <c r="E54" s="180"/>
      <c r="F54" s="180"/>
      <c r="G54" s="180"/>
      <c r="H54" s="180">
        <f>F54*G54*10000*1.1</f>
        <v>0</v>
      </c>
      <c r="I54" s="180"/>
      <c r="J54" s="180"/>
      <c r="K54" s="180"/>
      <c r="L54" s="178">
        <f>COUNTA(M54:M55)</f>
        <v>0</v>
      </c>
      <c r="M54" s="178"/>
      <c r="N54" s="65"/>
      <c r="O54" s="65"/>
      <c r="P54" s="65"/>
      <c r="Q54" s="65"/>
      <c r="R54" s="65"/>
      <c r="S54" s="186"/>
      <c r="T54" s="186" t="s">
        <v>197</v>
      </c>
    </row>
    <row r="55" spans="2:20" x14ac:dyDescent="0.4">
      <c r="B55" s="65"/>
      <c r="C55" s="65"/>
      <c r="D55" s="65"/>
      <c r="E55" s="180"/>
      <c r="F55" s="180"/>
      <c r="G55" s="180"/>
      <c r="H55" s="180">
        <f>F55*G55*10000*1.1</f>
        <v>0</v>
      </c>
      <c r="I55" s="180"/>
      <c r="J55" s="180"/>
      <c r="K55" s="180"/>
      <c r="L55" s="182"/>
      <c r="M55" s="178"/>
      <c r="N55" s="65"/>
      <c r="O55" s="65"/>
      <c r="P55" s="65"/>
      <c r="Q55" s="65"/>
      <c r="R55" s="65"/>
      <c r="S55" s="186" t="s">
        <v>198</v>
      </c>
      <c r="T55" s="186" t="s">
        <v>197</v>
      </c>
    </row>
    <row r="56" spans="2:20" x14ac:dyDescent="0.4">
      <c r="B56" s="65"/>
      <c r="C56" s="65"/>
      <c r="D56" s="65"/>
      <c r="E56" s="65"/>
      <c r="F56" s="179"/>
      <c r="G56" s="65">
        <f>SUM(G54:G55)</f>
        <v>0</v>
      </c>
      <c r="H56" s="65">
        <f>SUM(H54:H55)</f>
        <v>0</v>
      </c>
      <c r="I56" s="65"/>
      <c r="J56" s="65"/>
      <c r="K56" s="65">
        <f t="shared" ref="K56" si="1">SUM(K54:K55)</f>
        <v>0</v>
      </c>
      <c r="L56" s="65"/>
      <c r="M56" s="65"/>
      <c r="N56" s="65"/>
      <c r="O56" s="65"/>
      <c r="P56" s="65"/>
      <c r="Q56" s="65"/>
      <c r="R56" s="65"/>
      <c r="S56" s="186"/>
      <c r="T56" s="186" t="s">
        <v>207</v>
      </c>
    </row>
    <row r="57" spans="2:20" x14ac:dyDescent="0.4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186" t="s">
        <v>203</v>
      </c>
      <c r="T57" s="186" t="s">
        <v>200</v>
      </c>
    </row>
    <row r="58" spans="2:20" x14ac:dyDescent="0.4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86"/>
      <c r="T58" s="186" t="s">
        <v>201</v>
      </c>
    </row>
    <row r="59" spans="2:20" x14ac:dyDescent="0.4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201" t="s">
        <v>209</v>
      </c>
    </row>
  </sheetData>
  <sheetProtection sheet="1" objects="1" scenarios="1"/>
  <mergeCells count="61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B52:B53"/>
    <mergeCell ref="C52:C53"/>
    <mergeCell ref="D52:D53"/>
    <mergeCell ref="E52:I52"/>
    <mergeCell ref="J52:K52"/>
  </mergeCells>
  <phoneticPr fontId="1"/>
  <conditionalFormatting sqref="Q18 O34:O38">
    <cfRule type="containsBlanks" dxfId="7" priority="3">
      <formula>LEN(TRIM(O18))=0</formula>
    </cfRule>
  </conditionalFormatting>
  <conditionalFormatting sqref="B54:C54">
    <cfRule type="containsBlanks" dxfId="6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" right="0.7" top="0.75" bottom="0.75" header="0.3" footer="0.3"/>
  <pageSetup paperSize="9" scale="56" orientation="portrait" r:id="rId1"/>
  <headerFooter>
    <oddHeader>&amp;L【浜医様式Mk1-2(8_4)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77"/>
    <col min="3" max="17" width="7" style="77" customWidth="1"/>
    <col min="18" max="16384" width="9" style="77"/>
  </cols>
  <sheetData>
    <row r="1" spans="1:18" ht="24" x14ac:dyDescent="0.5">
      <c r="A1" s="115" t="s">
        <v>136</v>
      </c>
    </row>
    <row r="3" spans="1:18" ht="23.25" customHeight="1" x14ac:dyDescent="0.4">
      <c r="B3" s="76"/>
      <c r="C3" s="458" t="s">
        <v>0</v>
      </c>
      <c r="D3" s="459"/>
      <c r="E3" s="460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3.5" customHeight="1" x14ac:dyDescent="0.4">
      <c r="B4" s="76"/>
      <c r="C4" s="76"/>
      <c r="D4" s="76"/>
      <c r="E4" s="76"/>
      <c r="F4" s="421" t="s">
        <v>15</v>
      </c>
      <c r="G4" s="422"/>
      <c r="H4" s="423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3.5" customHeight="1" x14ac:dyDescent="0.4">
      <c r="B5" s="76"/>
      <c r="C5" s="76"/>
      <c r="D5" s="76"/>
      <c r="E5" s="76"/>
      <c r="F5" s="424"/>
      <c r="G5" s="425"/>
      <c r="H5" s="42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3.5" customHeight="1" x14ac:dyDescent="0.4">
      <c r="B6" s="76"/>
      <c r="C6" s="76"/>
      <c r="D6" s="76"/>
      <c r="E6" s="76"/>
      <c r="F6" s="424"/>
      <c r="G6" s="425"/>
      <c r="H6" s="42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3.5" customHeight="1" x14ac:dyDescent="0.4">
      <c r="B7" s="76"/>
      <c r="C7" s="76"/>
      <c r="D7" s="76"/>
      <c r="E7" s="76"/>
      <c r="F7" s="424"/>
      <c r="G7" s="425"/>
      <c r="H7" s="42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ht="13.5" customHeight="1" x14ac:dyDescent="0.4">
      <c r="B8" s="76"/>
      <c r="C8" s="76"/>
      <c r="D8" s="76"/>
      <c r="E8" s="76"/>
      <c r="F8" s="424"/>
      <c r="G8" s="425"/>
      <c r="H8" s="42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3.5" customHeight="1" x14ac:dyDescent="0.4">
      <c r="B9" s="76"/>
      <c r="C9" s="76"/>
      <c r="D9" s="76"/>
      <c r="E9" s="76"/>
      <c r="F9" s="424"/>
      <c r="G9" s="425"/>
      <c r="H9" s="426"/>
      <c r="I9" s="431" t="s">
        <v>16</v>
      </c>
      <c r="J9" s="432"/>
      <c r="K9" s="433"/>
      <c r="L9" s="76"/>
      <c r="M9" s="76"/>
      <c r="N9" s="76"/>
      <c r="O9" s="76"/>
      <c r="P9" s="76"/>
      <c r="Q9" s="76"/>
      <c r="R9" s="76"/>
    </row>
    <row r="10" spans="1:18" ht="13.5" customHeight="1" x14ac:dyDescent="0.4">
      <c r="B10" s="76"/>
      <c r="C10" s="76"/>
      <c r="D10" s="76"/>
      <c r="E10" s="76"/>
      <c r="F10" s="424"/>
      <c r="G10" s="425"/>
      <c r="H10" s="426"/>
      <c r="I10" s="434"/>
      <c r="J10" s="435"/>
      <c r="K10" s="436"/>
      <c r="L10" s="116"/>
      <c r="M10" s="116"/>
      <c r="N10" s="116"/>
      <c r="O10" s="116"/>
      <c r="P10" s="116"/>
      <c r="Q10" s="116"/>
      <c r="R10" s="76"/>
    </row>
    <row r="11" spans="1:18" ht="13.5" customHeight="1" x14ac:dyDescent="0.4">
      <c r="B11" s="80"/>
      <c r="C11" s="80"/>
      <c r="D11" s="80"/>
      <c r="E11" s="76"/>
      <c r="F11" s="424"/>
      <c r="G11" s="425"/>
      <c r="H11" s="426"/>
      <c r="I11" s="434"/>
      <c r="J11" s="435"/>
      <c r="K11" s="436"/>
      <c r="L11" s="467" t="s">
        <v>17</v>
      </c>
      <c r="M11" s="467"/>
      <c r="N11" s="468"/>
      <c r="O11" s="117"/>
      <c r="P11" s="118"/>
      <c r="Q11" s="118"/>
      <c r="R11" s="76"/>
    </row>
    <row r="12" spans="1:18" ht="13.5" customHeight="1" x14ac:dyDescent="0.4">
      <c r="B12" s="80"/>
      <c r="C12" s="80"/>
      <c r="D12" s="80"/>
      <c r="E12" s="76"/>
      <c r="F12" s="424"/>
      <c r="G12" s="425"/>
      <c r="H12" s="426"/>
      <c r="I12" s="434"/>
      <c r="J12" s="435"/>
      <c r="K12" s="436"/>
      <c r="L12" s="469"/>
      <c r="M12" s="469"/>
      <c r="N12" s="470"/>
      <c r="O12" s="414" t="s">
        <v>12</v>
      </c>
      <c r="P12" s="415"/>
      <c r="Q12" s="416"/>
      <c r="R12" s="76"/>
    </row>
    <row r="13" spans="1:18" ht="13.5" customHeight="1" x14ac:dyDescent="0.4">
      <c r="B13" s="420" t="s">
        <v>4</v>
      </c>
      <c r="C13" s="119"/>
      <c r="D13" s="119"/>
      <c r="E13" s="76"/>
      <c r="F13" s="461"/>
      <c r="G13" s="462"/>
      <c r="H13" s="463"/>
      <c r="I13" s="464"/>
      <c r="J13" s="465"/>
      <c r="K13" s="466"/>
      <c r="L13" s="471"/>
      <c r="M13" s="471"/>
      <c r="N13" s="472"/>
      <c r="O13" s="417"/>
      <c r="P13" s="418"/>
      <c r="Q13" s="419"/>
      <c r="R13" s="420" t="s">
        <v>5</v>
      </c>
    </row>
    <row r="14" spans="1:18" ht="22.5" customHeight="1" x14ac:dyDescent="0.4">
      <c r="B14" s="420"/>
      <c r="C14" s="119"/>
      <c r="D14" s="119"/>
      <c r="E14" s="76"/>
      <c r="F14" s="457" t="s">
        <v>54</v>
      </c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2"/>
      <c r="R14" s="420"/>
    </row>
    <row r="15" spans="1:18" x14ac:dyDescent="0.4">
      <c r="B15" s="420"/>
      <c r="C15" s="119"/>
      <c r="D15" s="119"/>
      <c r="E15" s="76"/>
      <c r="F15" s="76"/>
      <c r="G15" s="76"/>
      <c r="H15" s="76"/>
      <c r="I15" s="116"/>
      <c r="J15" s="116"/>
      <c r="K15" s="116"/>
      <c r="L15" s="116"/>
      <c r="M15" s="116"/>
      <c r="N15" s="116"/>
      <c r="O15" s="116"/>
      <c r="P15" s="116"/>
      <c r="Q15" s="116"/>
      <c r="R15" s="420"/>
    </row>
    <row r="16" spans="1:18" x14ac:dyDescent="0.4">
      <c r="B16" s="420"/>
      <c r="C16" s="119"/>
      <c r="D16" s="11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420"/>
    </row>
    <row r="17" spans="2:18" ht="18.75" customHeight="1" x14ac:dyDescent="0.4">
      <c r="F17" s="81" t="s">
        <v>6</v>
      </c>
      <c r="G17" s="82"/>
      <c r="H17" s="82"/>
      <c r="I17" s="81" t="s">
        <v>7</v>
      </c>
      <c r="L17" s="81" t="s">
        <v>8</v>
      </c>
      <c r="O17" s="81" t="s">
        <v>13</v>
      </c>
    </row>
    <row r="18" spans="2:18" ht="19.5" thickBot="1" x14ac:dyDescent="0.45">
      <c r="E18" s="120" t="s">
        <v>14</v>
      </c>
      <c r="H18" s="128" t="s">
        <v>18</v>
      </c>
      <c r="I18" s="121"/>
      <c r="J18" s="121"/>
      <c r="K18" s="128" t="s">
        <v>19</v>
      </c>
      <c r="L18" s="121"/>
      <c r="M18" s="121"/>
      <c r="N18" s="128" t="s">
        <v>20</v>
      </c>
      <c r="R18" s="122"/>
    </row>
    <row r="19" spans="2:18" ht="19.5" thickBot="1" x14ac:dyDescent="0.45">
      <c r="H19" s="129">
        <v>26</v>
      </c>
      <c r="I19" s="130"/>
      <c r="J19" s="130"/>
      <c r="K19" s="129">
        <v>52</v>
      </c>
      <c r="L19" s="130"/>
      <c r="M19" s="130"/>
      <c r="N19" s="129">
        <v>78</v>
      </c>
      <c r="O19" s="76"/>
      <c r="P19" s="76"/>
      <c r="Q19" s="78"/>
    </row>
    <row r="20" spans="2:18" x14ac:dyDescent="0.4"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2" spans="2:18" x14ac:dyDescent="0.4">
      <c r="B22" s="77" t="s">
        <v>55</v>
      </c>
    </row>
    <row r="23" spans="2:18" ht="12.75" customHeight="1" x14ac:dyDescent="0.4">
      <c r="C23" s="414" t="s">
        <v>21</v>
      </c>
      <c r="D23" s="415"/>
      <c r="E23" s="416"/>
      <c r="F23" s="414" t="s">
        <v>22</v>
      </c>
      <c r="G23" s="415"/>
      <c r="H23" s="416"/>
      <c r="I23" s="414" t="s">
        <v>23</v>
      </c>
      <c r="J23" s="415"/>
      <c r="K23" s="416"/>
      <c r="L23" s="414" t="s">
        <v>24</v>
      </c>
      <c r="M23" s="415"/>
      <c r="N23" s="416"/>
      <c r="O23" s="414" t="s">
        <v>29</v>
      </c>
      <c r="P23" s="415"/>
      <c r="Q23" s="416"/>
    </row>
    <row r="24" spans="2:18" ht="12.75" customHeight="1" x14ac:dyDescent="0.4">
      <c r="C24" s="417"/>
      <c r="D24" s="418"/>
      <c r="E24" s="419"/>
      <c r="F24" s="417"/>
      <c r="G24" s="418"/>
      <c r="H24" s="419"/>
      <c r="I24" s="417"/>
      <c r="J24" s="418"/>
      <c r="K24" s="419"/>
      <c r="L24" s="417"/>
      <c r="M24" s="418"/>
      <c r="N24" s="419"/>
      <c r="O24" s="417"/>
      <c r="P24" s="418"/>
      <c r="Q24" s="419"/>
      <c r="R24" s="82" t="s">
        <v>50</v>
      </c>
    </row>
    <row r="25" spans="2:18" x14ac:dyDescent="0.4">
      <c r="O25" s="80"/>
    </row>
    <row r="26" spans="2:18" x14ac:dyDescent="0.4">
      <c r="O26" s="80"/>
    </row>
    <row r="27" spans="2:18" x14ac:dyDescent="0.4">
      <c r="C27" s="81" t="s">
        <v>25</v>
      </c>
      <c r="D27" s="82"/>
      <c r="E27" s="82"/>
      <c r="F27" s="81" t="s">
        <v>26</v>
      </c>
      <c r="I27" s="81" t="s">
        <v>27</v>
      </c>
      <c r="L27" s="81" t="s">
        <v>28</v>
      </c>
      <c r="O27" s="81" t="s">
        <v>30</v>
      </c>
    </row>
    <row r="28" spans="2:18" x14ac:dyDescent="0.4">
      <c r="B28" s="131">
        <f>Q19</f>
        <v>0</v>
      </c>
      <c r="C28" s="132"/>
      <c r="D28" s="132"/>
      <c r="E28" s="133">
        <f>B28+($Q$19-$N$19)</f>
        <v>-78</v>
      </c>
      <c r="F28" s="132"/>
      <c r="G28" s="132"/>
      <c r="H28" s="133">
        <f>E28+($Q$19-$N$19)</f>
        <v>-156</v>
      </c>
      <c r="I28" s="132"/>
      <c r="J28" s="132"/>
      <c r="K28" s="133">
        <f>H28+($Q$19-$N$19)</f>
        <v>-234</v>
      </c>
      <c r="L28" s="132"/>
      <c r="M28" s="132"/>
      <c r="N28" s="133">
        <f>K28+($Q$19-$N$19)</f>
        <v>-312</v>
      </c>
      <c r="R28" s="122"/>
    </row>
    <row r="29" spans="2:18" x14ac:dyDescent="0.4">
      <c r="R29" s="123"/>
    </row>
    <row r="30" spans="2:18" x14ac:dyDescent="0.4">
      <c r="R30" s="124"/>
    </row>
    <row r="33" spans="2:19" ht="19.5" x14ac:dyDescent="0.4">
      <c r="B33" s="358" t="s">
        <v>67</v>
      </c>
      <c r="C33" s="358"/>
      <c r="D33" s="358"/>
      <c r="E33" s="358" t="s">
        <v>56</v>
      </c>
      <c r="F33" s="385"/>
      <c r="G33" s="444" t="s">
        <v>64</v>
      </c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6"/>
    </row>
    <row r="34" spans="2:19" ht="19.5" x14ac:dyDescent="0.4">
      <c r="B34" s="353" t="s">
        <v>68</v>
      </c>
      <c r="C34" s="353"/>
      <c r="D34" s="353"/>
      <c r="E34" s="359">
        <f>SUM(G34:H38)</f>
        <v>0</v>
      </c>
      <c r="F34" s="360"/>
      <c r="G34" s="447">
        <f>L34*$O$34*Q34*6000*1.1</f>
        <v>0</v>
      </c>
      <c r="H34" s="448"/>
      <c r="I34" s="449" t="s">
        <v>58</v>
      </c>
      <c r="J34" s="450"/>
      <c r="K34" s="167" t="s">
        <v>59</v>
      </c>
      <c r="L34" s="170"/>
      <c r="M34" s="361" t="s">
        <v>66</v>
      </c>
      <c r="N34" s="362"/>
      <c r="O34" s="396"/>
      <c r="P34" s="173" t="s">
        <v>60</v>
      </c>
      <c r="Q34" s="126">
        <v>0.5</v>
      </c>
      <c r="R34" s="381" t="s">
        <v>57</v>
      </c>
      <c r="S34" s="384" t="s">
        <v>65</v>
      </c>
    </row>
    <row r="35" spans="2:19" ht="19.5" x14ac:dyDescent="0.4">
      <c r="B35" s="353"/>
      <c r="C35" s="353"/>
      <c r="D35" s="353"/>
      <c r="E35" s="359"/>
      <c r="F35" s="360"/>
      <c r="G35" s="392">
        <f>L35*$O$34*Q35*6000*1.1</f>
        <v>0</v>
      </c>
      <c r="H35" s="410"/>
      <c r="I35" s="369" t="s">
        <v>61</v>
      </c>
      <c r="J35" s="370"/>
      <c r="K35" s="168" t="s">
        <v>59</v>
      </c>
      <c r="L35" s="171"/>
      <c r="M35" s="363"/>
      <c r="N35" s="364"/>
      <c r="O35" s="397"/>
      <c r="P35" s="97" t="s">
        <v>60</v>
      </c>
      <c r="Q35" s="90">
        <v>0.25</v>
      </c>
      <c r="R35" s="382"/>
      <c r="S35" s="367"/>
    </row>
    <row r="36" spans="2:19" ht="19.5" x14ac:dyDescent="0.4">
      <c r="B36" s="353"/>
      <c r="C36" s="353"/>
      <c r="D36" s="353"/>
      <c r="E36" s="359"/>
      <c r="F36" s="360"/>
      <c r="G36" s="392">
        <f>L36*$O$34*Q36*6000*1.1</f>
        <v>0</v>
      </c>
      <c r="H36" s="410"/>
      <c r="I36" s="388" t="s">
        <v>62</v>
      </c>
      <c r="J36" s="389"/>
      <c r="K36" s="168" t="s">
        <v>59</v>
      </c>
      <c r="L36" s="171"/>
      <c r="M36" s="363"/>
      <c r="N36" s="364"/>
      <c r="O36" s="397"/>
      <c r="P36" s="97" t="s">
        <v>60</v>
      </c>
      <c r="Q36" s="90">
        <v>0.15</v>
      </c>
      <c r="R36" s="382"/>
      <c r="S36" s="367"/>
    </row>
    <row r="37" spans="2:19" ht="19.5" x14ac:dyDescent="0.4">
      <c r="B37" s="353"/>
      <c r="C37" s="353"/>
      <c r="D37" s="353"/>
      <c r="E37" s="359"/>
      <c r="F37" s="360"/>
      <c r="G37" s="392">
        <f>L37*$O$34*Q37*6000*1.1</f>
        <v>0</v>
      </c>
      <c r="H37" s="410"/>
      <c r="I37" s="412" t="s">
        <v>139</v>
      </c>
      <c r="J37" s="413"/>
      <c r="K37" s="168" t="s">
        <v>59</v>
      </c>
      <c r="L37" s="174"/>
      <c r="M37" s="363"/>
      <c r="N37" s="364"/>
      <c r="O37" s="397"/>
      <c r="P37" s="97" t="s">
        <v>60</v>
      </c>
      <c r="Q37" s="127">
        <v>0.1</v>
      </c>
      <c r="R37" s="382"/>
      <c r="S37" s="367"/>
    </row>
    <row r="38" spans="2:19" ht="19.5" x14ac:dyDescent="0.4">
      <c r="B38" s="353"/>
      <c r="C38" s="353"/>
      <c r="D38" s="353"/>
      <c r="E38" s="359"/>
      <c r="F38" s="360"/>
      <c r="G38" s="394">
        <f>L38*$O$34*Q38*6000*1.1</f>
        <v>0</v>
      </c>
      <c r="H38" s="411"/>
      <c r="I38" s="376" t="s">
        <v>63</v>
      </c>
      <c r="J38" s="377"/>
      <c r="K38" s="169" t="s">
        <v>59</v>
      </c>
      <c r="L38" s="172"/>
      <c r="M38" s="365"/>
      <c r="N38" s="366"/>
      <c r="O38" s="398"/>
      <c r="P38" s="99" t="s">
        <v>60</v>
      </c>
      <c r="Q38" s="92">
        <v>0.1</v>
      </c>
      <c r="R38" s="383"/>
      <c r="S38" s="368"/>
    </row>
    <row r="39" spans="2:19" ht="19.5" x14ac:dyDescent="0.4">
      <c r="B39" s="348" t="s">
        <v>69</v>
      </c>
      <c r="C39" s="348"/>
      <c r="D39" s="348"/>
      <c r="E39" s="359">
        <f>SUM(G39:H43)</f>
        <v>0</v>
      </c>
      <c r="F39" s="360"/>
      <c r="G39" s="447">
        <f>L39*$O$39*Q39*3000*1.1</f>
        <v>0</v>
      </c>
      <c r="H39" s="448"/>
      <c r="I39" s="449" t="s">
        <v>58</v>
      </c>
      <c r="J39" s="450"/>
      <c r="K39" s="93" t="s">
        <v>59</v>
      </c>
      <c r="L39" s="112">
        <f>L34</f>
        <v>0</v>
      </c>
      <c r="M39" s="361" t="s">
        <v>66</v>
      </c>
      <c r="N39" s="362"/>
      <c r="O39" s="378">
        <f>O34</f>
        <v>0</v>
      </c>
      <c r="P39" s="94" t="s">
        <v>60</v>
      </c>
      <c r="Q39" s="126">
        <v>0.5</v>
      </c>
      <c r="R39" s="381" t="s">
        <v>186</v>
      </c>
      <c r="S39" s="384" t="s">
        <v>65</v>
      </c>
    </row>
    <row r="40" spans="2:19" ht="19.5" x14ac:dyDescent="0.4">
      <c r="B40" s="348"/>
      <c r="C40" s="348"/>
      <c r="D40" s="348"/>
      <c r="E40" s="359"/>
      <c r="F40" s="360"/>
      <c r="G40" s="392">
        <f>L40*$O$39*Q40*3000*1.1</f>
        <v>0</v>
      </c>
      <c r="H40" s="410"/>
      <c r="I40" s="369" t="s">
        <v>61</v>
      </c>
      <c r="J40" s="370"/>
      <c r="K40" s="96" t="s">
        <v>59</v>
      </c>
      <c r="L40" s="113">
        <f>L35</f>
        <v>0</v>
      </c>
      <c r="M40" s="363"/>
      <c r="N40" s="364"/>
      <c r="O40" s="379"/>
      <c r="P40" s="97" t="s">
        <v>60</v>
      </c>
      <c r="Q40" s="90">
        <v>0.25</v>
      </c>
      <c r="R40" s="382"/>
      <c r="S40" s="367"/>
    </row>
    <row r="41" spans="2:19" ht="19.5" x14ac:dyDescent="0.4">
      <c r="B41" s="348"/>
      <c r="C41" s="348"/>
      <c r="D41" s="348"/>
      <c r="E41" s="359"/>
      <c r="F41" s="360"/>
      <c r="G41" s="392">
        <f>L41*$O$39*Q41*3000*1.1</f>
        <v>0</v>
      </c>
      <c r="H41" s="410"/>
      <c r="I41" s="388" t="s">
        <v>62</v>
      </c>
      <c r="J41" s="389"/>
      <c r="K41" s="96" t="s">
        <v>59</v>
      </c>
      <c r="L41" s="113">
        <f>L36</f>
        <v>0</v>
      </c>
      <c r="M41" s="363"/>
      <c r="N41" s="364"/>
      <c r="O41" s="379"/>
      <c r="P41" s="97" t="s">
        <v>60</v>
      </c>
      <c r="Q41" s="90">
        <v>0.15</v>
      </c>
      <c r="R41" s="382"/>
      <c r="S41" s="367"/>
    </row>
    <row r="42" spans="2:19" ht="19.5" x14ac:dyDescent="0.4">
      <c r="B42" s="348"/>
      <c r="C42" s="348"/>
      <c r="D42" s="348"/>
      <c r="E42" s="359"/>
      <c r="F42" s="360"/>
      <c r="G42" s="392">
        <f>L42*$O$39*Q42*3000*1.1</f>
        <v>0</v>
      </c>
      <c r="H42" s="410"/>
      <c r="I42" s="412" t="s">
        <v>139</v>
      </c>
      <c r="J42" s="413"/>
      <c r="K42" s="96" t="s">
        <v>59</v>
      </c>
      <c r="L42" s="113">
        <f>L37</f>
        <v>0</v>
      </c>
      <c r="M42" s="363"/>
      <c r="N42" s="364"/>
      <c r="O42" s="379"/>
      <c r="P42" s="97" t="s">
        <v>60</v>
      </c>
      <c r="Q42" s="127">
        <v>0.1</v>
      </c>
      <c r="R42" s="382"/>
      <c r="S42" s="367"/>
    </row>
    <row r="43" spans="2:19" ht="19.5" x14ac:dyDescent="0.4">
      <c r="B43" s="348"/>
      <c r="C43" s="348"/>
      <c r="D43" s="348"/>
      <c r="E43" s="359"/>
      <c r="F43" s="360"/>
      <c r="G43" s="394">
        <f>L43*$O$39*Q43*3000*1.1</f>
        <v>0</v>
      </c>
      <c r="H43" s="411"/>
      <c r="I43" s="376" t="s">
        <v>63</v>
      </c>
      <c r="J43" s="377"/>
      <c r="K43" s="98" t="s">
        <v>59</v>
      </c>
      <c r="L43" s="114">
        <f t="shared" ref="L43" si="0">L38</f>
        <v>0</v>
      </c>
      <c r="M43" s="365"/>
      <c r="N43" s="366"/>
      <c r="O43" s="380"/>
      <c r="P43" s="99" t="s">
        <v>60</v>
      </c>
      <c r="Q43" s="92">
        <v>0.1</v>
      </c>
      <c r="R43" s="383"/>
      <c r="S43" s="368"/>
    </row>
    <row r="44" spans="2:19" ht="19.5" x14ac:dyDescent="0.4">
      <c r="B44" s="353" t="s">
        <v>70</v>
      </c>
      <c r="C44" s="353"/>
      <c r="D44" s="353"/>
      <c r="E44" s="359">
        <f>(E34+E39)*0.2</f>
        <v>0</v>
      </c>
      <c r="F44" s="359"/>
      <c r="G44" s="371" t="s">
        <v>72</v>
      </c>
      <c r="H44" s="372"/>
      <c r="I44" s="372"/>
      <c r="J44" s="372"/>
      <c r="K44" s="372"/>
      <c r="L44" s="372"/>
      <c r="M44" s="100"/>
      <c r="N44" s="100"/>
      <c r="O44" s="101"/>
      <c r="P44" s="101"/>
      <c r="Q44" s="102"/>
      <c r="R44" s="101"/>
      <c r="S44" s="103"/>
    </row>
    <row r="45" spans="2:19" ht="19.5" x14ac:dyDescent="0.4">
      <c r="B45" s="353" t="s">
        <v>71</v>
      </c>
      <c r="C45" s="353"/>
      <c r="D45" s="353"/>
      <c r="E45" s="359">
        <f>ROUNDDOWN((E34+E39+E44)*0.3,0)</f>
        <v>0</v>
      </c>
      <c r="F45" s="359"/>
      <c r="G45" s="373" t="s">
        <v>73</v>
      </c>
      <c r="H45" s="373"/>
      <c r="I45" s="373"/>
      <c r="J45" s="373"/>
      <c r="K45" s="373"/>
      <c r="L45" s="373"/>
      <c r="M45" s="105"/>
      <c r="N45" s="106"/>
      <c r="O45" s="107"/>
      <c r="P45" s="107"/>
      <c r="Q45" s="107"/>
      <c r="R45" s="107"/>
      <c r="S45" s="108"/>
    </row>
    <row r="46" spans="2:19" ht="19.5" x14ac:dyDescent="0.4">
      <c r="B46" s="353" t="s">
        <v>106</v>
      </c>
      <c r="C46" s="353"/>
      <c r="D46" s="353"/>
      <c r="E46" s="359">
        <f>E34+E39+E44+E45</f>
        <v>0</v>
      </c>
      <c r="F46" s="359"/>
      <c r="G46" s="110"/>
      <c r="H46" s="105"/>
      <c r="I46" s="105"/>
      <c r="J46" s="105"/>
      <c r="K46" s="105"/>
      <c r="L46" s="105"/>
      <c r="M46" s="105"/>
      <c r="N46" s="105"/>
      <c r="O46" s="111"/>
      <c r="P46" s="111"/>
      <c r="Q46" s="111"/>
      <c r="R46" s="111"/>
      <c r="S46" s="103"/>
    </row>
    <row r="50" spans="2:20" x14ac:dyDescent="0.4">
      <c r="B50" s="21" t="s">
        <v>99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x14ac:dyDescent="0.4">
      <c r="B51" s="2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t="19.5" thickBot="1" x14ac:dyDescent="0.45">
      <c r="B52" s="399" t="s">
        <v>187</v>
      </c>
      <c r="C52" s="401" t="s">
        <v>188</v>
      </c>
      <c r="D52" s="403" t="s">
        <v>189</v>
      </c>
      <c r="E52" s="407" t="s">
        <v>190</v>
      </c>
      <c r="F52" s="408"/>
      <c r="G52" s="408"/>
      <c r="H52" s="408"/>
      <c r="I52" s="409"/>
      <c r="J52" s="405" t="s">
        <v>202</v>
      </c>
      <c r="K52" s="406"/>
      <c r="L52" s="178" t="s">
        <v>199</v>
      </c>
      <c r="M52" s="178"/>
      <c r="N52" s="65"/>
      <c r="O52" s="65"/>
      <c r="P52" s="65"/>
      <c r="Q52" s="65"/>
      <c r="R52" s="65"/>
      <c r="S52" s="65"/>
      <c r="T52" s="65"/>
    </row>
    <row r="53" spans="2:20" x14ac:dyDescent="0.4">
      <c r="B53" s="400"/>
      <c r="C53" s="402"/>
      <c r="D53" s="404"/>
      <c r="E53" s="200" t="s">
        <v>191</v>
      </c>
      <c r="F53" s="187" t="s">
        <v>192</v>
      </c>
      <c r="G53" s="200" t="s">
        <v>193</v>
      </c>
      <c r="H53" s="181" t="s">
        <v>208</v>
      </c>
      <c r="I53" s="200" t="s">
        <v>194</v>
      </c>
      <c r="J53" s="200" t="s">
        <v>191</v>
      </c>
      <c r="K53" s="200" t="s">
        <v>193</v>
      </c>
      <c r="L53" s="181" t="s">
        <v>204</v>
      </c>
      <c r="M53" s="200" t="s">
        <v>191</v>
      </c>
      <c r="N53" s="65"/>
      <c r="O53" s="65"/>
      <c r="P53" s="65"/>
      <c r="Q53" s="65"/>
      <c r="R53" s="65"/>
      <c r="S53" s="185" t="s">
        <v>195</v>
      </c>
      <c r="T53" s="186" t="s">
        <v>196</v>
      </c>
    </row>
    <row r="54" spans="2:20" x14ac:dyDescent="0.4">
      <c r="B54" s="177"/>
      <c r="C54" s="177"/>
      <c r="D54" s="178"/>
      <c r="E54" s="180"/>
      <c r="F54" s="180"/>
      <c r="G54" s="180"/>
      <c r="H54" s="180">
        <f>F54*G54*10000*1.1</f>
        <v>0</v>
      </c>
      <c r="I54" s="180"/>
      <c r="J54" s="180"/>
      <c r="K54" s="180"/>
      <c r="L54" s="178">
        <f>COUNTA(M54:M55)</f>
        <v>0</v>
      </c>
      <c r="M54" s="178"/>
      <c r="N54" s="65"/>
      <c r="O54" s="65"/>
      <c r="P54" s="65"/>
      <c r="Q54" s="65"/>
      <c r="R54" s="65"/>
      <c r="S54" s="186"/>
      <c r="T54" s="186" t="s">
        <v>197</v>
      </c>
    </row>
    <row r="55" spans="2:20" x14ac:dyDescent="0.4">
      <c r="B55" s="65"/>
      <c r="C55" s="65"/>
      <c r="D55" s="65"/>
      <c r="E55" s="180"/>
      <c r="F55" s="180"/>
      <c r="G55" s="180"/>
      <c r="H55" s="180">
        <f>F55*G55*10000*1.1</f>
        <v>0</v>
      </c>
      <c r="I55" s="180"/>
      <c r="J55" s="180"/>
      <c r="K55" s="180"/>
      <c r="L55" s="182"/>
      <c r="M55" s="178"/>
      <c r="N55" s="65"/>
      <c r="O55" s="65"/>
      <c r="P55" s="65"/>
      <c r="Q55" s="65"/>
      <c r="R55" s="65"/>
      <c r="S55" s="186" t="s">
        <v>198</v>
      </c>
      <c r="T55" s="186" t="s">
        <v>197</v>
      </c>
    </row>
    <row r="56" spans="2:20" x14ac:dyDescent="0.4">
      <c r="B56" s="65"/>
      <c r="C56" s="65"/>
      <c r="D56" s="65"/>
      <c r="E56" s="65"/>
      <c r="F56" s="179"/>
      <c r="G56" s="65">
        <f>SUM(G54:G55)</f>
        <v>0</v>
      </c>
      <c r="H56" s="65">
        <f>SUM(H54:H55)</f>
        <v>0</v>
      </c>
      <c r="I56" s="65"/>
      <c r="J56" s="65"/>
      <c r="K56" s="65">
        <f t="shared" ref="K56" si="1">SUM(K54:K55)</f>
        <v>0</v>
      </c>
      <c r="L56" s="65"/>
      <c r="M56" s="65"/>
      <c r="N56" s="65"/>
      <c r="O56" s="65"/>
      <c r="P56" s="65"/>
      <c r="Q56" s="65"/>
      <c r="R56" s="65"/>
      <c r="S56" s="186"/>
      <c r="T56" s="186" t="s">
        <v>207</v>
      </c>
    </row>
    <row r="57" spans="2:20" x14ac:dyDescent="0.4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186" t="s">
        <v>203</v>
      </c>
      <c r="T57" s="186" t="s">
        <v>200</v>
      </c>
    </row>
    <row r="58" spans="2:20" x14ac:dyDescent="0.4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86"/>
      <c r="T58" s="186" t="s">
        <v>201</v>
      </c>
    </row>
    <row r="59" spans="2:20" x14ac:dyDescent="0.4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201" t="s">
        <v>209</v>
      </c>
    </row>
  </sheetData>
  <sheetProtection sheet="1" objects="1" scenarios="1"/>
  <mergeCells count="61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  <mergeCell ref="B52:B53"/>
    <mergeCell ref="C52:C53"/>
    <mergeCell ref="D52:D53"/>
    <mergeCell ref="E52:I52"/>
    <mergeCell ref="J52:K52"/>
  </mergeCells>
  <phoneticPr fontId="1"/>
  <conditionalFormatting sqref="O34:O38 Q19">
    <cfRule type="containsBlanks" dxfId="5" priority="3">
      <formula>LEN(TRIM(O19))=0</formula>
    </cfRule>
  </conditionalFormatting>
  <conditionalFormatting sqref="B54:C54">
    <cfRule type="containsBlanks" dxfId="4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" right="0.7" top="0.75" bottom="0.75" header="0.3" footer="0.3"/>
  <pageSetup paperSize="9" scale="57" orientation="portrait" r:id="rId1"/>
  <headerFooter>
    <oddHeader>&amp;L【浜医様式Mk1-2(8_4)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65"/>
    <col min="3" max="17" width="7" style="65" customWidth="1"/>
    <col min="18" max="16384" width="9" style="65"/>
  </cols>
  <sheetData>
    <row r="1" spans="1:18" ht="24" x14ac:dyDescent="0.5">
      <c r="A1" s="64" t="s">
        <v>137</v>
      </c>
    </row>
    <row r="3" spans="1:18" ht="23.25" customHeight="1" x14ac:dyDescent="0.4">
      <c r="B3" s="66"/>
      <c r="C3" s="473" t="s">
        <v>0</v>
      </c>
      <c r="D3" s="474"/>
      <c r="E3" s="47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3.5" customHeight="1" x14ac:dyDescent="0.4">
      <c r="B4" s="66"/>
      <c r="C4" s="66"/>
      <c r="D4" s="66"/>
      <c r="E4" s="66"/>
      <c r="F4" s="493" t="s">
        <v>31</v>
      </c>
      <c r="G4" s="494"/>
      <c r="H4" s="495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3.5" customHeight="1" x14ac:dyDescent="0.4">
      <c r="B5" s="66"/>
      <c r="C5" s="66"/>
      <c r="D5" s="66"/>
      <c r="E5" s="66"/>
      <c r="F5" s="496"/>
      <c r="G5" s="497"/>
      <c r="H5" s="498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3.5" customHeight="1" x14ac:dyDescent="0.4">
      <c r="B6" s="66"/>
      <c r="C6" s="66"/>
      <c r="D6" s="66"/>
      <c r="E6" s="66"/>
      <c r="F6" s="496"/>
      <c r="G6" s="497"/>
      <c r="H6" s="498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3.5" customHeight="1" x14ac:dyDescent="0.4">
      <c r="B7" s="66"/>
      <c r="C7" s="66"/>
      <c r="D7" s="66"/>
      <c r="E7" s="66"/>
      <c r="F7" s="496"/>
      <c r="G7" s="497"/>
      <c r="H7" s="498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3.5" customHeight="1" x14ac:dyDescent="0.4">
      <c r="B8" s="66"/>
      <c r="C8" s="66"/>
      <c r="D8" s="66"/>
      <c r="E8" s="66"/>
      <c r="F8" s="496"/>
      <c r="G8" s="497"/>
      <c r="H8" s="498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3.5" customHeight="1" x14ac:dyDescent="0.4">
      <c r="B9" s="66"/>
      <c r="C9" s="66"/>
      <c r="D9" s="66"/>
      <c r="E9" s="66"/>
      <c r="F9" s="496"/>
      <c r="G9" s="497"/>
      <c r="H9" s="498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3.5" customHeight="1" x14ac:dyDescent="0.4">
      <c r="B10" s="66"/>
      <c r="C10" s="66"/>
      <c r="D10" s="66"/>
      <c r="E10" s="66"/>
      <c r="F10" s="487" t="s">
        <v>45</v>
      </c>
      <c r="G10" s="488"/>
      <c r="H10" s="489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3.5" customHeight="1" x14ac:dyDescent="0.4">
      <c r="B11" s="66"/>
      <c r="C11" s="66"/>
      <c r="D11" s="66"/>
      <c r="E11" s="66"/>
      <c r="F11" s="487"/>
      <c r="G11" s="488"/>
      <c r="H11" s="489"/>
      <c r="I11" s="66"/>
      <c r="J11" s="66"/>
      <c r="K11" s="66"/>
      <c r="L11" s="66"/>
      <c r="M11" s="66"/>
      <c r="N11" s="66"/>
      <c r="O11" s="134"/>
      <c r="P11" s="66"/>
      <c r="Q11" s="66"/>
      <c r="R11" s="66"/>
    </row>
    <row r="12" spans="1:18" ht="13.5" customHeight="1" x14ac:dyDescent="0.4">
      <c r="B12" s="66"/>
      <c r="C12" s="66"/>
      <c r="D12" s="66"/>
      <c r="E12" s="66"/>
      <c r="F12" s="487"/>
      <c r="G12" s="488"/>
      <c r="H12" s="489"/>
      <c r="I12" s="66"/>
      <c r="K12" s="66"/>
      <c r="L12" s="66"/>
      <c r="M12" s="66"/>
      <c r="N12" s="66"/>
      <c r="O12" s="66"/>
      <c r="P12" s="66"/>
      <c r="Q12" s="66"/>
      <c r="R12" s="66"/>
    </row>
    <row r="13" spans="1:18" ht="13.5" customHeight="1" x14ac:dyDescent="0.4">
      <c r="B13" s="66"/>
      <c r="C13" s="66"/>
      <c r="D13" s="66"/>
      <c r="E13" s="66"/>
      <c r="F13" s="487"/>
      <c r="G13" s="488"/>
      <c r="H13" s="489"/>
      <c r="I13" s="135"/>
      <c r="J13" s="67"/>
      <c r="L13" s="66"/>
      <c r="M13" s="66"/>
      <c r="N13" s="66"/>
      <c r="O13" s="66"/>
      <c r="P13" s="66"/>
      <c r="R13" s="66"/>
    </row>
    <row r="14" spans="1:18" ht="13.5" customHeight="1" x14ac:dyDescent="0.4">
      <c r="B14" s="66"/>
      <c r="C14" s="66"/>
      <c r="D14" s="66"/>
      <c r="E14" s="66"/>
      <c r="F14" s="487"/>
      <c r="G14" s="488"/>
      <c r="H14" s="489"/>
      <c r="I14" s="499" t="s">
        <v>43</v>
      </c>
      <c r="J14" s="500"/>
      <c r="K14" s="500"/>
      <c r="L14" s="500"/>
      <c r="M14" s="500"/>
      <c r="N14" s="500"/>
      <c r="P14" s="66"/>
      <c r="R14" s="66"/>
    </row>
    <row r="15" spans="1:18" ht="13.5" customHeight="1" x14ac:dyDescent="0.4">
      <c r="B15" s="66"/>
      <c r="C15" s="66"/>
      <c r="D15" s="66"/>
      <c r="E15" s="66"/>
      <c r="F15" s="487"/>
      <c r="G15" s="488"/>
      <c r="H15" s="489"/>
      <c r="I15" s="136"/>
      <c r="J15" s="137"/>
      <c r="K15" s="137"/>
      <c r="L15" s="67"/>
      <c r="M15" s="67"/>
      <c r="N15" s="67"/>
      <c r="O15" s="485" t="s">
        <v>33</v>
      </c>
      <c r="P15" s="67"/>
      <c r="R15" s="66"/>
    </row>
    <row r="16" spans="1:18" ht="13.5" customHeight="1" x14ac:dyDescent="0.4">
      <c r="B16" s="68"/>
      <c r="C16" s="68"/>
      <c r="D16" s="68"/>
      <c r="E16" s="66"/>
      <c r="F16" s="487"/>
      <c r="G16" s="488"/>
      <c r="H16" s="489"/>
      <c r="I16" s="136"/>
      <c r="J16" s="137"/>
      <c r="K16" s="137"/>
      <c r="L16" s="138"/>
      <c r="M16" s="139"/>
      <c r="N16" s="139"/>
      <c r="O16" s="486"/>
      <c r="P16" s="140"/>
      <c r="R16" s="66"/>
    </row>
    <row r="17" spans="2:18" ht="13.5" customHeight="1" x14ac:dyDescent="0.4">
      <c r="B17" s="68"/>
      <c r="C17" s="68"/>
      <c r="D17" s="68"/>
      <c r="E17" s="66"/>
      <c r="F17" s="487"/>
      <c r="G17" s="488"/>
      <c r="H17" s="489"/>
      <c r="I17" s="501" t="s">
        <v>44</v>
      </c>
      <c r="J17" s="502"/>
      <c r="K17" s="503"/>
      <c r="L17" s="139"/>
      <c r="M17" s="139"/>
      <c r="N17" s="139"/>
      <c r="O17" s="486"/>
      <c r="R17" s="66"/>
    </row>
    <row r="18" spans="2:18" ht="13.5" customHeight="1" x14ac:dyDescent="0.4">
      <c r="B18" s="317" t="s">
        <v>4</v>
      </c>
      <c r="C18" s="69"/>
      <c r="D18" s="69"/>
      <c r="E18" s="66"/>
      <c r="F18" s="490"/>
      <c r="G18" s="491"/>
      <c r="H18" s="492"/>
      <c r="I18" s="504"/>
      <c r="J18" s="505"/>
      <c r="K18" s="506"/>
      <c r="L18" s="507" t="s">
        <v>46</v>
      </c>
      <c r="M18" s="508"/>
      <c r="N18" s="509"/>
      <c r="O18" s="486"/>
      <c r="P18" s="104"/>
      <c r="R18" s="68"/>
    </row>
    <row r="19" spans="2:18" ht="22.5" customHeight="1" x14ac:dyDescent="0.4">
      <c r="B19" s="317"/>
      <c r="C19" s="69"/>
      <c r="D19" s="69"/>
      <c r="E19" s="66"/>
      <c r="F19" s="482" t="s">
        <v>49</v>
      </c>
      <c r="G19" s="483"/>
      <c r="H19" s="483"/>
      <c r="I19" s="483"/>
      <c r="J19" s="483"/>
      <c r="K19" s="483"/>
      <c r="L19" s="483"/>
      <c r="M19" s="483"/>
      <c r="N19" s="484"/>
      <c r="O19" s="486"/>
      <c r="P19" s="141"/>
      <c r="R19" s="68"/>
    </row>
    <row r="20" spans="2:18" x14ac:dyDescent="0.4">
      <c r="B20" s="317"/>
      <c r="C20" s="69"/>
      <c r="D20" s="69"/>
      <c r="E20" s="66"/>
      <c r="F20" s="66"/>
      <c r="G20" s="66"/>
      <c r="H20" s="66"/>
      <c r="I20" s="67"/>
      <c r="J20" s="67"/>
      <c r="K20" s="67"/>
      <c r="L20" s="67"/>
      <c r="M20" s="67"/>
      <c r="N20" s="67"/>
      <c r="O20" s="486"/>
      <c r="P20" s="67"/>
      <c r="R20" s="68"/>
    </row>
    <row r="21" spans="2:18" x14ac:dyDescent="0.4">
      <c r="B21" s="317"/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486"/>
      <c r="P21" s="66"/>
      <c r="Q21" s="66"/>
      <c r="R21" s="68"/>
    </row>
    <row r="22" spans="2:18" ht="18.75" customHeight="1" thickBot="1" x14ac:dyDescent="0.45">
      <c r="F22" s="70" t="s">
        <v>6</v>
      </c>
      <c r="G22" s="71"/>
      <c r="H22" s="82"/>
      <c r="I22" s="81" t="s">
        <v>7</v>
      </c>
      <c r="L22" s="70" t="s">
        <v>8</v>
      </c>
    </row>
    <row r="23" spans="2:18" ht="19.5" thickBot="1" x14ac:dyDescent="0.45">
      <c r="E23" s="142" t="s">
        <v>14</v>
      </c>
      <c r="G23" s="142"/>
      <c r="H23" s="143"/>
      <c r="I23" s="75"/>
      <c r="J23" s="144"/>
      <c r="K23" s="145">
        <f>H23+ROUNDDOWN((N23-H23)/2,0)</f>
        <v>0</v>
      </c>
      <c r="L23" s="146"/>
      <c r="M23" s="147"/>
      <c r="N23" s="148"/>
      <c r="R23" s="85"/>
    </row>
    <row r="24" spans="2:18" x14ac:dyDescent="0.4"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6" spans="2:18" x14ac:dyDescent="0.4">
      <c r="B26" s="65" t="s">
        <v>51</v>
      </c>
    </row>
    <row r="27" spans="2:18" ht="13.5" customHeight="1" x14ac:dyDescent="0.4">
      <c r="C27" s="476" t="s">
        <v>32</v>
      </c>
      <c r="D27" s="477"/>
      <c r="E27" s="478"/>
      <c r="F27" s="476" t="s">
        <v>34</v>
      </c>
      <c r="G27" s="477"/>
      <c r="H27" s="478"/>
      <c r="I27" s="476" t="s">
        <v>35</v>
      </c>
      <c r="J27" s="477"/>
      <c r="K27" s="478"/>
      <c r="L27" s="476" t="s">
        <v>36</v>
      </c>
      <c r="M27" s="477"/>
      <c r="N27" s="478"/>
      <c r="O27" s="476" t="s">
        <v>37</v>
      </c>
      <c r="P27" s="477"/>
      <c r="Q27" s="478"/>
    </row>
    <row r="28" spans="2:18" ht="13.5" customHeight="1" x14ac:dyDescent="0.4">
      <c r="C28" s="479"/>
      <c r="D28" s="480"/>
      <c r="E28" s="481"/>
      <c r="F28" s="479"/>
      <c r="G28" s="480"/>
      <c r="H28" s="481"/>
      <c r="I28" s="479"/>
      <c r="J28" s="480"/>
      <c r="K28" s="481"/>
      <c r="L28" s="479"/>
      <c r="M28" s="480"/>
      <c r="N28" s="481"/>
      <c r="O28" s="479"/>
      <c r="P28" s="480"/>
      <c r="Q28" s="481"/>
      <c r="R28" s="79"/>
    </row>
    <row r="29" spans="2:18" x14ac:dyDescent="0.4">
      <c r="O29" s="68"/>
    </row>
    <row r="30" spans="2:18" x14ac:dyDescent="0.4">
      <c r="O30" s="68"/>
      <c r="R30" s="79" t="s">
        <v>38</v>
      </c>
    </row>
    <row r="31" spans="2:18" x14ac:dyDescent="0.4">
      <c r="C31" s="70" t="s">
        <v>13</v>
      </c>
      <c r="D31" s="71"/>
      <c r="E31" s="71"/>
      <c r="F31" s="70" t="s">
        <v>39</v>
      </c>
      <c r="I31" s="70" t="s">
        <v>40</v>
      </c>
      <c r="L31" s="70" t="s">
        <v>41</v>
      </c>
      <c r="O31" s="70" t="s">
        <v>42</v>
      </c>
    </row>
    <row r="32" spans="2:18" x14ac:dyDescent="0.4">
      <c r="B32" s="150">
        <f>N23</f>
        <v>0</v>
      </c>
      <c r="C32" s="151"/>
      <c r="D32" s="151"/>
      <c r="E32" s="150">
        <f>B32+($N$23-$K$23)</f>
        <v>0</v>
      </c>
      <c r="F32" s="151"/>
      <c r="G32" s="151"/>
      <c r="H32" s="150">
        <f>E32+($N$23-$K$23)</f>
        <v>0</v>
      </c>
      <c r="I32" s="151"/>
      <c r="J32" s="151"/>
      <c r="K32" s="150">
        <f>H32+($N$23-$K$23)</f>
        <v>0</v>
      </c>
      <c r="L32" s="151"/>
      <c r="M32" s="151"/>
      <c r="N32" s="150">
        <f>K32+($N$23-$K$23)</f>
        <v>0</v>
      </c>
      <c r="O32" s="152"/>
      <c r="R32" s="85"/>
    </row>
    <row r="33" spans="2:19" x14ac:dyDescent="0.4">
      <c r="R33" s="153"/>
    </row>
    <row r="35" spans="2:19" ht="19.5" x14ac:dyDescent="0.4">
      <c r="B35" s="358" t="s">
        <v>67</v>
      </c>
      <c r="C35" s="358"/>
      <c r="D35" s="358"/>
      <c r="E35" s="358" t="s">
        <v>56</v>
      </c>
      <c r="F35" s="385"/>
      <c r="G35" s="444" t="s">
        <v>64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6"/>
    </row>
    <row r="36" spans="2:19" ht="19.5" x14ac:dyDescent="0.4">
      <c r="B36" s="353" t="s">
        <v>68</v>
      </c>
      <c r="C36" s="353"/>
      <c r="D36" s="353"/>
      <c r="E36" s="359">
        <f>SUM(G36:H39)</f>
        <v>0</v>
      </c>
      <c r="F36" s="360"/>
      <c r="G36" s="447">
        <f>L36*$O$36*Q36*6000*1.1</f>
        <v>0</v>
      </c>
      <c r="H36" s="448"/>
      <c r="I36" s="449" t="s">
        <v>58</v>
      </c>
      <c r="J36" s="450"/>
      <c r="K36" s="167" t="s">
        <v>59</v>
      </c>
      <c r="L36" s="170"/>
      <c r="M36" s="361" t="s">
        <v>66</v>
      </c>
      <c r="N36" s="362"/>
      <c r="O36" s="396"/>
      <c r="P36" s="173" t="s">
        <v>60</v>
      </c>
      <c r="Q36" s="126">
        <v>0.85</v>
      </c>
      <c r="R36" s="381" t="s">
        <v>57</v>
      </c>
      <c r="S36" s="384" t="s">
        <v>65</v>
      </c>
    </row>
    <row r="37" spans="2:19" ht="19.5" x14ac:dyDescent="0.4">
      <c r="B37" s="353"/>
      <c r="C37" s="353"/>
      <c r="D37" s="353"/>
      <c r="E37" s="359"/>
      <c r="F37" s="360"/>
      <c r="G37" s="392">
        <f>L37*$O$36*Q37*6000*1.1</f>
        <v>0</v>
      </c>
      <c r="H37" s="410"/>
      <c r="I37" s="369" t="s">
        <v>61</v>
      </c>
      <c r="J37" s="370"/>
      <c r="K37" s="168" t="s">
        <v>59</v>
      </c>
      <c r="L37" s="171"/>
      <c r="M37" s="363"/>
      <c r="N37" s="364"/>
      <c r="O37" s="397"/>
      <c r="P37" s="97" t="s">
        <v>60</v>
      </c>
      <c r="Q37" s="90">
        <v>0.1</v>
      </c>
      <c r="R37" s="382"/>
      <c r="S37" s="367"/>
    </row>
    <row r="38" spans="2:19" ht="19.5" x14ac:dyDescent="0.4">
      <c r="B38" s="353"/>
      <c r="C38" s="353"/>
      <c r="D38" s="353"/>
      <c r="E38" s="359"/>
      <c r="F38" s="360"/>
      <c r="G38" s="392">
        <f>L38*$O$36*Q38*6000*1.1</f>
        <v>0</v>
      </c>
      <c r="H38" s="410"/>
      <c r="I38" s="388" t="s">
        <v>62</v>
      </c>
      <c r="J38" s="389"/>
      <c r="K38" s="168" t="s">
        <v>59</v>
      </c>
      <c r="L38" s="171"/>
      <c r="M38" s="363"/>
      <c r="N38" s="364"/>
      <c r="O38" s="397"/>
      <c r="P38" s="97" t="s">
        <v>60</v>
      </c>
      <c r="Q38" s="90">
        <v>0.05</v>
      </c>
      <c r="R38" s="382"/>
      <c r="S38" s="367"/>
    </row>
    <row r="39" spans="2:19" ht="19.5" x14ac:dyDescent="0.4">
      <c r="B39" s="353"/>
      <c r="C39" s="353"/>
      <c r="D39" s="353"/>
      <c r="E39" s="359"/>
      <c r="F39" s="360"/>
      <c r="G39" s="394">
        <f>L39*$O$36*Q39*6000*1.1</f>
        <v>0</v>
      </c>
      <c r="H39" s="411"/>
      <c r="I39" s="376" t="s">
        <v>63</v>
      </c>
      <c r="J39" s="377"/>
      <c r="K39" s="169" t="s">
        <v>59</v>
      </c>
      <c r="L39" s="172"/>
      <c r="M39" s="365"/>
      <c r="N39" s="366"/>
      <c r="O39" s="398"/>
      <c r="P39" s="99" t="s">
        <v>60</v>
      </c>
      <c r="Q39" s="92">
        <v>0.1</v>
      </c>
      <c r="R39" s="383"/>
      <c r="S39" s="368"/>
    </row>
    <row r="40" spans="2:19" ht="19.5" x14ac:dyDescent="0.4">
      <c r="B40" s="348" t="s">
        <v>69</v>
      </c>
      <c r="C40" s="348"/>
      <c r="D40" s="348"/>
      <c r="E40" s="359">
        <f>SUM(G40:H43)</f>
        <v>0</v>
      </c>
      <c r="F40" s="360"/>
      <c r="G40" s="354">
        <f>L40*$O$40*Q40*3000*1.1</f>
        <v>0</v>
      </c>
      <c r="H40" s="355"/>
      <c r="I40" s="356" t="s">
        <v>58</v>
      </c>
      <c r="J40" s="357"/>
      <c r="K40" s="93" t="s">
        <v>59</v>
      </c>
      <c r="L40" s="112">
        <f>L36</f>
        <v>0</v>
      </c>
      <c r="M40" s="361" t="s">
        <v>66</v>
      </c>
      <c r="N40" s="362"/>
      <c r="O40" s="378">
        <f>O36</f>
        <v>0</v>
      </c>
      <c r="P40" s="94" t="s">
        <v>60</v>
      </c>
      <c r="Q40" s="126">
        <v>0.85</v>
      </c>
      <c r="R40" s="381" t="s">
        <v>186</v>
      </c>
      <c r="S40" s="384" t="s">
        <v>65</v>
      </c>
    </row>
    <row r="41" spans="2:19" ht="19.5" x14ac:dyDescent="0.4">
      <c r="B41" s="348"/>
      <c r="C41" s="348"/>
      <c r="D41" s="348"/>
      <c r="E41" s="359"/>
      <c r="F41" s="360"/>
      <c r="G41" s="354">
        <f>L41*$O$40*Q41*3000*1.1</f>
        <v>0</v>
      </c>
      <c r="H41" s="355"/>
      <c r="I41" s="369" t="s">
        <v>61</v>
      </c>
      <c r="J41" s="370"/>
      <c r="K41" s="96" t="s">
        <v>59</v>
      </c>
      <c r="L41" s="113">
        <f t="shared" ref="L41:L43" si="0">L37</f>
        <v>0</v>
      </c>
      <c r="M41" s="363"/>
      <c r="N41" s="364"/>
      <c r="O41" s="379"/>
      <c r="P41" s="97" t="s">
        <v>60</v>
      </c>
      <c r="Q41" s="90">
        <v>0.1</v>
      </c>
      <c r="R41" s="382"/>
      <c r="S41" s="367"/>
    </row>
    <row r="42" spans="2:19" ht="19.5" x14ac:dyDescent="0.4">
      <c r="B42" s="348"/>
      <c r="C42" s="348"/>
      <c r="D42" s="348"/>
      <c r="E42" s="359"/>
      <c r="F42" s="360"/>
      <c r="G42" s="354">
        <f>L42*$O$40*Q42*3000*1.1</f>
        <v>0</v>
      </c>
      <c r="H42" s="355"/>
      <c r="I42" s="369" t="s">
        <v>62</v>
      </c>
      <c r="J42" s="370"/>
      <c r="K42" s="96" t="s">
        <v>59</v>
      </c>
      <c r="L42" s="113">
        <f t="shared" si="0"/>
        <v>0</v>
      </c>
      <c r="M42" s="363"/>
      <c r="N42" s="364"/>
      <c r="O42" s="379"/>
      <c r="P42" s="97" t="s">
        <v>60</v>
      </c>
      <c r="Q42" s="90">
        <v>0.05</v>
      </c>
      <c r="R42" s="382"/>
      <c r="S42" s="367"/>
    </row>
    <row r="43" spans="2:19" ht="19.5" x14ac:dyDescent="0.4">
      <c r="B43" s="348"/>
      <c r="C43" s="348"/>
      <c r="D43" s="348"/>
      <c r="E43" s="359"/>
      <c r="F43" s="360"/>
      <c r="G43" s="354">
        <f>L43*$O$40*Q43*3000*1.1</f>
        <v>0</v>
      </c>
      <c r="H43" s="355"/>
      <c r="I43" s="376" t="s">
        <v>63</v>
      </c>
      <c r="J43" s="377"/>
      <c r="K43" s="98" t="s">
        <v>59</v>
      </c>
      <c r="L43" s="114">
        <f t="shared" si="0"/>
        <v>0</v>
      </c>
      <c r="M43" s="365"/>
      <c r="N43" s="366"/>
      <c r="O43" s="380"/>
      <c r="P43" s="99" t="s">
        <v>60</v>
      </c>
      <c r="Q43" s="92">
        <v>0.1</v>
      </c>
      <c r="R43" s="383"/>
      <c r="S43" s="368"/>
    </row>
    <row r="44" spans="2:19" ht="19.5" x14ac:dyDescent="0.4">
      <c r="B44" s="353" t="s">
        <v>70</v>
      </c>
      <c r="C44" s="353"/>
      <c r="D44" s="353"/>
      <c r="E44" s="359">
        <f>(E36+E40)*0.2</f>
        <v>0</v>
      </c>
      <c r="F44" s="359"/>
      <c r="G44" s="371" t="s">
        <v>72</v>
      </c>
      <c r="H44" s="372"/>
      <c r="I44" s="372"/>
      <c r="J44" s="372"/>
      <c r="K44" s="372"/>
      <c r="L44" s="372"/>
      <c r="M44" s="100"/>
      <c r="N44" s="100"/>
      <c r="O44" s="101"/>
      <c r="P44" s="101"/>
      <c r="Q44" s="102"/>
      <c r="R44" s="101"/>
      <c r="S44" s="103"/>
    </row>
    <row r="45" spans="2:19" ht="19.5" x14ac:dyDescent="0.4">
      <c r="B45" s="353" t="s">
        <v>71</v>
      </c>
      <c r="C45" s="353"/>
      <c r="D45" s="353"/>
      <c r="E45" s="359">
        <f>ROUNDDOWN((E36+E40+E44)*0.3,0)</f>
        <v>0</v>
      </c>
      <c r="F45" s="359"/>
      <c r="G45" s="373" t="s">
        <v>73</v>
      </c>
      <c r="H45" s="373"/>
      <c r="I45" s="373"/>
      <c r="J45" s="373"/>
      <c r="K45" s="373"/>
      <c r="L45" s="373"/>
      <c r="M45" s="105"/>
      <c r="N45" s="106"/>
      <c r="O45" s="107"/>
      <c r="P45" s="107"/>
      <c r="Q45" s="107"/>
      <c r="R45" s="107"/>
      <c r="S45" s="108"/>
    </row>
    <row r="46" spans="2:19" ht="19.5" x14ac:dyDescent="0.4">
      <c r="B46" s="353" t="s">
        <v>106</v>
      </c>
      <c r="C46" s="353"/>
      <c r="D46" s="353"/>
      <c r="E46" s="359">
        <f>E36+E40+E44+E45</f>
        <v>0</v>
      </c>
      <c r="F46" s="359"/>
      <c r="G46" s="110"/>
      <c r="H46" s="105"/>
      <c r="I46" s="105"/>
      <c r="J46" s="105"/>
      <c r="K46" s="105"/>
      <c r="L46" s="105"/>
      <c r="M46" s="105"/>
      <c r="N46" s="105"/>
      <c r="O46" s="111"/>
      <c r="P46" s="111"/>
      <c r="Q46" s="111"/>
      <c r="R46" s="111"/>
      <c r="S46" s="103"/>
    </row>
    <row r="50" spans="2:20" x14ac:dyDescent="0.4">
      <c r="B50" s="21" t="s">
        <v>99</v>
      </c>
    </row>
    <row r="51" spans="2:20" x14ac:dyDescent="0.4">
      <c r="B51" s="21"/>
    </row>
    <row r="52" spans="2:20" ht="19.5" thickBot="1" x14ac:dyDescent="0.45">
      <c r="B52" s="399" t="s">
        <v>187</v>
      </c>
      <c r="C52" s="401" t="s">
        <v>188</v>
      </c>
      <c r="D52" s="403" t="s">
        <v>189</v>
      </c>
      <c r="E52" s="407" t="s">
        <v>190</v>
      </c>
      <c r="F52" s="408"/>
      <c r="G52" s="408"/>
      <c r="H52" s="408"/>
      <c r="I52" s="409"/>
      <c r="J52" s="405" t="s">
        <v>202</v>
      </c>
      <c r="K52" s="406"/>
      <c r="L52" s="178" t="s">
        <v>199</v>
      </c>
      <c r="M52" s="178"/>
    </row>
    <row r="53" spans="2:20" x14ac:dyDescent="0.4">
      <c r="B53" s="400"/>
      <c r="C53" s="402"/>
      <c r="D53" s="404"/>
      <c r="E53" s="200" t="s">
        <v>191</v>
      </c>
      <c r="F53" s="187" t="s">
        <v>192</v>
      </c>
      <c r="G53" s="200" t="s">
        <v>193</v>
      </c>
      <c r="H53" s="181" t="s">
        <v>208</v>
      </c>
      <c r="I53" s="200" t="s">
        <v>194</v>
      </c>
      <c r="J53" s="200" t="s">
        <v>191</v>
      </c>
      <c r="K53" s="200" t="s">
        <v>193</v>
      </c>
      <c r="L53" s="181" t="s">
        <v>204</v>
      </c>
      <c r="M53" s="200" t="s">
        <v>191</v>
      </c>
      <c r="S53" s="185" t="s">
        <v>195</v>
      </c>
      <c r="T53" s="186" t="s">
        <v>196</v>
      </c>
    </row>
    <row r="54" spans="2:20" x14ac:dyDescent="0.4">
      <c r="B54" s="177"/>
      <c r="C54" s="177"/>
      <c r="D54" s="178"/>
      <c r="E54" s="180"/>
      <c r="F54" s="180"/>
      <c r="G54" s="180"/>
      <c r="H54" s="180">
        <f>F54*G54*10000*1.1</f>
        <v>0</v>
      </c>
      <c r="I54" s="180"/>
      <c r="J54" s="180"/>
      <c r="K54" s="180"/>
      <c r="L54" s="178">
        <f>COUNTA(M54:M55)</f>
        <v>0</v>
      </c>
      <c r="M54" s="178"/>
      <c r="S54" s="186"/>
      <c r="T54" s="186" t="s">
        <v>197</v>
      </c>
    </row>
    <row r="55" spans="2:20" x14ac:dyDescent="0.4">
      <c r="E55" s="180"/>
      <c r="F55" s="180"/>
      <c r="G55" s="180"/>
      <c r="H55" s="180">
        <f>F55*G55*10000*1.1</f>
        <v>0</v>
      </c>
      <c r="I55" s="180"/>
      <c r="J55" s="180"/>
      <c r="K55" s="180"/>
      <c r="L55" s="182"/>
      <c r="M55" s="178"/>
      <c r="S55" s="186" t="s">
        <v>198</v>
      </c>
      <c r="T55" s="186" t="s">
        <v>197</v>
      </c>
    </row>
    <row r="56" spans="2:20" x14ac:dyDescent="0.4">
      <c r="F56" s="179"/>
      <c r="G56" s="65">
        <f>SUM(G54:G55)</f>
        <v>0</v>
      </c>
      <c r="H56" s="65">
        <f>SUM(H54:H55)</f>
        <v>0</v>
      </c>
      <c r="K56" s="65">
        <f t="shared" ref="K56" si="1">SUM(K54:K55)</f>
        <v>0</v>
      </c>
      <c r="S56" s="186"/>
      <c r="T56" s="186" t="s">
        <v>207</v>
      </c>
    </row>
    <row r="57" spans="2:20" x14ac:dyDescent="0.4">
      <c r="S57" s="186" t="s">
        <v>203</v>
      </c>
      <c r="T57" s="186" t="s">
        <v>200</v>
      </c>
    </row>
    <row r="58" spans="2:20" x14ac:dyDescent="0.4">
      <c r="S58" s="186"/>
      <c r="T58" s="186" t="s">
        <v>201</v>
      </c>
    </row>
    <row r="59" spans="2:20" x14ac:dyDescent="0.4">
      <c r="T59" s="201" t="s">
        <v>209</v>
      </c>
    </row>
  </sheetData>
  <sheetProtection sheet="1" objects="1" scenarios="1"/>
  <mergeCells count="58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52:B53"/>
    <mergeCell ref="C52:C53"/>
    <mergeCell ref="D52:D53"/>
    <mergeCell ref="E52:I52"/>
    <mergeCell ref="J52:K52"/>
  </mergeCells>
  <phoneticPr fontId="1"/>
  <conditionalFormatting sqref="H23 N23 O36:O39">
    <cfRule type="containsBlanks" dxfId="3" priority="3">
      <formula>LEN(TRIM(H23))=0</formula>
    </cfRule>
  </conditionalFormatting>
  <conditionalFormatting sqref="B54:C54">
    <cfRule type="containsBlanks" dxfId="2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" right="0.7" top="0.75" bottom="0.75" header="0.3" footer="0.3"/>
  <pageSetup paperSize="9" scale="57" orientation="portrait" r:id="rId1"/>
  <headerFooter>
    <oddHeader>&amp;L【浜医様式Mk1-2(8_4)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77"/>
    <col min="3" max="17" width="7" style="77" customWidth="1"/>
    <col min="18" max="16384" width="9" style="77"/>
  </cols>
  <sheetData>
    <row r="1" spans="1:18" ht="24" x14ac:dyDescent="0.5">
      <c r="A1" s="115" t="s">
        <v>138</v>
      </c>
    </row>
    <row r="3" spans="1:18" ht="23.25" customHeight="1" x14ac:dyDescent="0.4">
      <c r="B3" s="76"/>
      <c r="C3" s="458" t="s">
        <v>0</v>
      </c>
      <c r="D3" s="459"/>
      <c r="E3" s="460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3.5" customHeight="1" x14ac:dyDescent="0.4">
      <c r="B4" s="76"/>
      <c r="C4" s="76"/>
      <c r="D4" s="76"/>
      <c r="E4" s="76"/>
      <c r="F4" s="421" t="s">
        <v>47</v>
      </c>
      <c r="G4" s="422"/>
      <c r="H4" s="423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3.5" customHeight="1" x14ac:dyDescent="0.4">
      <c r="B5" s="76"/>
      <c r="C5" s="76"/>
      <c r="D5" s="76"/>
      <c r="E5" s="76"/>
      <c r="F5" s="424"/>
      <c r="G5" s="425"/>
      <c r="H5" s="42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3.5" customHeight="1" x14ac:dyDescent="0.4">
      <c r="B6" s="76"/>
      <c r="C6" s="76"/>
      <c r="D6" s="76"/>
      <c r="E6" s="76"/>
      <c r="F6" s="424"/>
      <c r="G6" s="425"/>
      <c r="H6" s="42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3.5" customHeight="1" x14ac:dyDescent="0.4">
      <c r="B7" s="76"/>
      <c r="C7" s="76"/>
      <c r="D7" s="76"/>
      <c r="E7" s="76"/>
      <c r="F7" s="424"/>
      <c r="G7" s="425"/>
      <c r="H7" s="42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ht="13.5" customHeight="1" x14ac:dyDescent="0.4">
      <c r="B8" s="76"/>
      <c r="C8" s="76"/>
      <c r="D8" s="76"/>
      <c r="E8" s="76"/>
      <c r="F8" s="424"/>
      <c r="G8" s="425"/>
      <c r="H8" s="42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3.5" customHeight="1" x14ac:dyDescent="0.4">
      <c r="B9" s="76"/>
      <c r="C9" s="76"/>
      <c r="D9" s="76"/>
      <c r="E9" s="76"/>
      <c r="F9" s="424"/>
      <c r="G9" s="425"/>
      <c r="H9" s="42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ht="13.5" customHeight="1" x14ac:dyDescent="0.4">
      <c r="B10" s="76"/>
      <c r="C10" s="76"/>
      <c r="D10" s="76"/>
      <c r="E10" s="76"/>
      <c r="F10" s="424"/>
      <c r="G10" s="425"/>
      <c r="H10" s="42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ht="13.5" customHeight="1" x14ac:dyDescent="0.4">
      <c r="B11" s="76"/>
      <c r="C11" s="76"/>
      <c r="D11" s="76"/>
      <c r="E11" s="76"/>
      <c r="F11" s="424"/>
      <c r="G11" s="425"/>
      <c r="H11" s="426"/>
      <c r="I11" s="76"/>
      <c r="J11" s="76"/>
      <c r="K11" s="76"/>
      <c r="L11" s="76"/>
      <c r="M11" s="76"/>
      <c r="N11" s="76"/>
      <c r="O11" s="154"/>
      <c r="P11" s="76"/>
      <c r="Q11" s="76"/>
      <c r="R11" s="76"/>
    </row>
    <row r="12" spans="1:18" ht="13.5" customHeight="1" x14ac:dyDescent="0.4">
      <c r="B12" s="76"/>
      <c r="C12" s="76"/>
      <c r="D12" s="76"/>
      <c r="E12" s="76"/>
      <c r="F12" s="424"/>
      <c r="G12" s="425"/>
      <c r="H12" s="426"/>
      <c r="I12" s="76"/>
      <c r="K12" s="76"/>
      <c r="L12" s="76"/>
      <c r="M12" s="76"/>
      <c r="N12" s="76"/>
      <c r="O12" s="76"/>
      <c r="P12" s="76"/>
      <c r="Q12" s="76"/>
      <c r="R12" s="76"/>
    </row>
    <row r="13" spans="1:18" ht="13.5" customHeight="1" x14ac:dyDescent="0.4">
      <c r="B13" s="76"/>
      <c r="C13" s="76"/>
      <c r="D13" s="76"/>
      <c r="E13" s="76"/>
      <c r="F13" s="424"/>
      <c r="G13" s="425"/>
      <c r="H13" s="426"/>
      <c r="I13" s="155"/>
      <c r="J13" s="116"/>
      <c r="L13" s="76"/>
      <c r="M13" s="76"/>
      <c r="N13" s="76"/>
      <c r="O13" s="76"/>
      <c r="P13" s="76"/>
      <c r="R13" s="76"/>
    </row>
    <row r="14" spans="1:18" ht="13.5" customHeight="1" x14ac:dyDescent="0.4">
      <c r="B14" s="76"/>
      <c r="C14" s="76"/>
      <c r="D14" s="76"/>
      <c r="E14" s="76"/>
      <c r="F14" s="424"/>
      <c r="G14" s="425"/>
      <c r="H14" s="426"/>
      <c r="I14" s="156"/>
      <c r="J14" s="157"/>
      <c r="K14" s="157"/>
      <c r="L14" s="157"/>
      <c r="M14" s="157"/>
      <c r="N14" s="157"/>
      <c r="P14" s="76"/>
      <c r="R14" s="76"/>
    </row>
    <row r="15" spans="1:18" ht="13.5" customHeight="1" x14ac:dyDescent="0.4">
      <c r="B15" s="76"/>
      <c r="C15" s="76"/>
      <c r="D15" s="76"/>
      <c r="E15" s="76"/>
      <c r="F15" s="424"/>
      <c r="G15" s="425"/>
      <c r="H15" s="426"/>
      <c r="I15" s="158"/>
      <c r="J15" s="159"/>
      <c r="K15" s="159"/>
      <c r="L15" s="116"/>
      <c r="M15" s="116"/>
      <c r="N15" s="116"/>
      <c r="O15" s="512" t="s">
        <v>33</v>
      </c>
      <c r="P15" s="116"/>
      <c r="R15" s="76"/>
    </row>
    <row r="16" spans="1:18" ht="13.5" customHeight="1" x14ac:dyDescent="0.4">
      <c r="B16" s="80"/>
      <c r="C16" s="80"/>
      <c r="D16" s="80"/>
      <c r="E16" s="76"/>
      <c r="F16" s="424"/>
      <c r="G16" s="425"/>
      <c r="H16" s="426"/>
      <c r="I16" s="514" t="s">
        <v>48</v>
      </c>
      <c r="J16" s="515"/>
      <c r="K16" s="516"/>
      <c r="L16" s="160"/>
      <c r="M16" s="160"/>
      <c r="N16" s="160"/>
      <c r="O16" s="513"/>
      <c r="P16" s="118"/>
      <c r="R16" s="76"/>
    </row>
    <row r="17" spans="2:18" ht="13.5" customHeight="1" x14ac:dyDescent="0.4">
      <c r="B17" s="80"/>
      <c r="C17" s="80"/>
      <c r="D17" s="80"/>
      <c r="E17" s="76"/>
      <c r="F17" s="424"/>
      <c r="G17" s="425"/>
      <c r="H17" s="426"/>
      <c r="I17" s="517"/>
      <c r="J17" s="518"/>
      <c r="K17" s="519"/>
      <c r="L17" s="160"/>
      <c r="M17" s="160"/>
      <c r="N17" s="160"/>
      <c r="O17" s="513"/>
      <c r="R17" s="76"/>
    </row>
    <row r="18" spans="2:18" ht="13.5" customHeight="1" x14ac:dyDescent="0.4">
      <c r="B18" s="420" t="s">
        <v>4</v>
      </c>
      <c r="C18" s="119"/>
      <c r="D18" s="119"/>
      <c r="E18" s="76"/>
      <c r="F18" s="461"/>
      <c r="G18" s="462"/>
      <c r="H18" s="463"/>
      <c r="I18" s="520"/>
      <c r="J18" s="521"/>
      <c r="K18" s="522"/>
      <c r="L18" s="510" t="s">
        <v>46</v>
      </c>
      <c r="M18" s="510"/>
      <c r="N18" s="511"/>
      <c r="O18" s="513"/>
      <c r="P18" s="161"/>
      <c r="R18" s="80"/>
    </row>
    <row r="19" spans="2:18" ht="22.5" customHeight="1" x14ac:dyDescent="0.4">
      <c r="B19" s="420"/>
      <c r="C19" s="119"/>
      <c r="D19" s="119"/>
      <c r="E19" s="76"/>
      <c r="F19" s="457" t="s">
        <v>49</v>
      </c>
      <c r="G19" s="351"/>
      <c r="H19" s="351"/>
      <c r="I19" s="351"/>
      <c r="J19" s="351"/>
      <c r="K19" s="351"/>
      <c r="L19" s="351"/>
      <c r="M19" s="351"/>
      <c r="N19" s="352"/>
      <c r="O19" s="513"/>
      <c r="P19" s="162"/>
      <c r="R19" s="80"/>
    </row>
    <row r="20" spans="2:18" x14ac:dyDescent="0.4">
      <c r="B20" s="420"/>
      <c r="C20" s="119"/>
      <c r="D20" s="119"/>
      <c r="E20" s="76"/>
      <c r="F20" s="76"/>
      <c r="G20" s="76"/>
      <c r="H20" s="76"/>
      <c r="I20" s="116"/>
      <c r="J20" s="116"/>
      <c r="K20" s="116"/>
      <c r="L20" s="116"/>
      <c r="M20" s="116"/>
      <c r="N20" s="116"/>
      <c r="O20" s="513"/>
      <c r="P20" s="116"/>
      <c r="R20" s="80"/>
    </row>
    <row r="21" spans="2:18" x14ac:dyDescent="0.4">
      <c r="B21" s="420"/>
      <c r="C21" s="119"/>
      <c r="D21" s="11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513"/>
      <c r="P21" s="76"/>
      <c r="Q21" s="76"/>
      <c r="R21" s="80"/>
    </row>
    <row r="22" spans="2:18" ht="18.75" customHeight="1" thickBot="1" x14ac:dyDescent="0.45">
      <c r="F22" s="81" t="s">
        <v>6</v>
      </c>
      <c r="G22" s="82"/>
      <c r="H22" s="82"/>
      <c r="I22" s="81" t="s">
        <v>7</v>
      </c>
      <c r="L22" s="81" t="s">
        <v>8</v>
      </c>
    </row>
    <row r="23" spans="2:18" ht="19.5" thickBot="1" x14ac:dyDescent="0.45">
      <c r="E23" s="120" t="s">
        <v>14</v>
      </c>
      <c r="G23" s="120"/>
      <c r="H23" s="163">
        <f>ROUNDDOWN(N23*1/3,0)</f>
        <v>0</v>
      </c>
      <c r="I23" s="75"/>
      <c r="K23" s="163">
        <f>H23*2</f>
        <v>0</v>
      </c>
      <c r="L23" s="75"/>
      <c r="N23" s="78"/>
      <c r="R23" s="122"/>
    </row>
    <row r="24" spans="2:18" x14ac:dyDescent="0.4"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6" spans="2:18" x14ac:dyDescent="0.4">
      <c r="B26" s="77" t="s">
        <v>51</v>
      </c>
    </row>
    <row r="27" spans="2:18" ht="13.5" customHeight="1" x14ac:dyDescent="0.4">
      <c r="C27" s="342" t="s">
        <v>32</v>
      </c>
      <c r="D27" s="343"/>
      <c r="E27" s="344"/>
      <c r="F27" s="342" t="s">
        <v>34</v>
      </c>
      <c r="G27" s="343"/>
      <c r="H27" s="344"/>
      <c r="I27" s="342" t="s">
        <v>35</v>
      </c>
      <c r="J27" s="343"/>
      <c r="K27" s="344"/>
      <c r="L27" s="342" t="s">
        <v>36</v>
      </c>
      <c r="M27" s="343"/>
      <c r="N27" s="344"/>
      <c r="O27" s="342" t="s">
        <v>37</v>
      </c>
      <c r="P27" s="343"/>
      <c r="Q27" s="344"/>
    </row>
    <row r="28" spans="2:18" ht="13.5" customHeight="1" x14ac:dyDescent="0.4">
      <c r="C28" s="345"/>
      <c r="D28" s="346"/>
      <c r="E28" s="347"/>
      <c r="F28" s="345"/>
      <c r="G28" s="346"/>
      <c r="H28" s="347"/>
      <c r="I28" s="345"/>
      <c r="J28" s="346"/>
      <c r="K28" s="347"/>
      <c r="L28" s="345"/>
      <c r="M28" s="346"/>
      <c r="N28" s="347"/>
      <c r="O28" s="345"/>
      <c r="P28" s="346"/>
      <c r="Q28" s="347"/>
      <c r="R28" s="82"/>
    </row>
    <row r="29" spans="2:18" x14ac:dyDescent="0.4">
      <c r="O29" s="80"/>
    </row>
    <row r="30" spans="2:18" x14ac:dyDescent="0.4">
      <c r="O30" s="80"/>
      <c r="R30" s="82" t="s">
        <v>38</v>
      </c>
    </row>
    <row r="31" spans="2:18" x14ac:dyDescent="0.4">
      <c r="C31" s="81" t="s">
        <v>13</v>
      </c>
      <c r="D31" s="82"/>
      <c r="E31" s="82"/>
      <c r="F31" s="81" t="s">
        <v>39</v>
      </c>
      <c r="I31" s="81" t="s">
        <v>40</v>
      </c>
      <c r="L31" s="81" t="s">
        <v>41</v>
      </c>
      <c r="O31" s="81" t="s">
        <v>42</v>
      </c>
    </row>
    <row r="32" spans="2:18" x14ac:dyDescent="0.4">
      <c r="B32" s="164">
        <f>N23</f>
        <v>0</v>
      </c>
      <c r="C32" s="165"/>
      <c r="D32" s="165"/>
      <c r="E32" s="164">
        <f>B32+($N$23-$K$23)</f>
        <v>0</v>
      </c>
      <c r="F32" s="165"/>
      <c r="G32" s="165"/>
      <c r="H32" s="164">
        <f>E32+($N$23-$K$23)</f>
        <v>0</v>
      </c>
      <c r="I32" s="165"/>
      <c r="J32" s="165"/>
      <c r="K32" s="164">
        <f>H32+($N$23-$K$23)</f>
        <v>0</v>
      </c>
      <c r="L32" s="165"/>
      <c r="M32" s="165"/>
      <c r="N32" s="164">
        <f>K32+($N$23-$K$23)</f>
        <v>0</v>
      </c>
      <c r="R32" s="122"/>
    </row>
    <row r="33" spans="2:19" x14ac:dyDescent="0.4">
      <c r="R33" s="166"/>
    </row>
    <row r="35" spans="2:19" ht="19.5" x14ac:dyDescent="0.4">
      <c r="B35" s="358" t="s">
        <v>67</v>
      </c>
      <c r="C35" s="358"/>
      <c r="D35" s="358"/>
      <c r="E35" s="358" t="s">
        <v>56</v>
      </c>
      <c r="F35" s="385"/>
      <c r="G35" s="444" t="s">
        <v>64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6"/>
    </row>
    <row r="36" spans="2:19" ht="19.5" x14ac:dyDescent="0.4">
      <c r="B36" s="353" t="s">
        <v>68</v>
      </c>
      <c r="C36" s="353"/>
      <c r="D36" s="353"/>
      <c r="E36" s="359">
        <f>SUM(G36:H39)</f>
        <v>0</v>
      </c>
      <c r="F36" s="360"/>
      <c r="G36" s="447">
        <f>L36*$O$36*Q36*6000*1.1</f>
        <v>0</v>
      </c>
      <c r="H36" s="448"/>
      <c r="I36" s="449" t="s">
        <v>58</v>
      </c>
      <c r="J36" s="450"/>
      <c r="K36" s="167" t="s">
        <v>59</v>
      </c>
      <c r="L36" s="170"/>
      <c r="M36" s="361" t="s">
        <v>66</v>
      </c>
      <c r="N36" s="362"/>
      <c r="O36" s="396"/>
      <c r="P36" s="173" t="s">
        <v>60</v>
      </c>
      <c r="Q36" s="126">
        <v>0.75</v>
      </c>
      <c r="R36" s="381" t="s">
        <v>57</v>
      </c>
      <c r="S36" s="384" t="s">
        <v>65</v>
      </c>
    </row>
    <row r="37" spans="2:19" ht="19.5" x14ac:dyDescent="0.4">
      <c r="B37" s="353"/>
      <c r="C37" s="353"/>
      <c r="D37" s="353"/>
      <c r="E37" s="359"/>
      <c r="F37" s="360"/>
      <c r="G37" s="392">
        <f>L37*$O$36*Q37*6000*1.1</f>
        <v>0</v>
      </c>
      <c r="H37" s="410"/>
      <c r="I37" s="369" t="s">
        <v>61</v>
      </c>
      <c r="J37" s="370"/>
      <c r="K37" s="168" t="s">
        <v>59</v>
      </c>
      <c r="L37" s="171"/>
      <c r="M37" s="363"/>
      <c r="N37" s="364"/>
      <c r="O37" s="397"/>
      <c r="P37" s="97" t="s">
        <v>60</v>
      </c>
      <c r="Q37" s="90">
        <v>0.2</v>
      </c>
      <c r="R37" s="382"/>
      <c r="S37" s="367"/>
    </row>
    <row r="38" spans="2:19" ht="19.5" x14ac:dyDescent="0.4">
      <c r="B38" s="353"/>
      <c r="C38" s="353"/>
      <c r="D38" s="353"/>
      <c r="E38" s="359"/>
      <c r="F38" s="360"/>
      <c r="G38" s="392">
        <f>L38*$O$36*Q38*6000*1.1</f>
        <v>0</v>
      </c>
      <c r="H38" s="410"/>
      <c r="I38" s="388" t="s">
        <v>62</v>
      </c>
      <c r="J38" s="389"/>
      <c r="K38" s="168" t="s">
        <v>59</v>
      </c>
      <c r="L38" s="171"/>
      <c r="M38" s="363"/>
      <c r="N38" s="364"/>
      <c r="O38" s="397"/>
      <c r="P38" s="97" t="s">
        <v>60</v>
      </c>
      <c r="Q38" s="90">
        <v>0.05</v>
      </c>
      <c r="R38" s="382"/>
      <c r="S38" s="367"/>
    </row>
    <row r="39" spans="2:19" ht="19.5" x14ac:dyDescent="0.4">
      <c r="B39" s="353"/>
      <c r="C39" s="353"/>
      <c r="D39" s="353"/>
      <c r="E39" s="359"/>
      <c r="F39" s="360"/>
      <c r="G39" s="394">
        <f>L39*$O$36*Q39*6000*1.1</f>
        <v>0</v>
      </c>
      <c r="H39" s="411"/>
      <c r="I39" s="376" t="s">
        <v>63</v>
      </c>
      <c r="J39" s="377"/>
      <c r="K39" s="169" t="s">
        <v>59</v>
      </c>
      <c r="L39" s="172"/>
      <c r="M39" s="365"/>
      <c r="N39" s="366"/>
      <c r="O39" s="398"/>
      <c r="P39" s="99" t="s">
        <v>60</v>
      </c>
      <c r="Q39" s="92">
        <v>0.1</v>
      </c>
      <c r="R39" s="383"/>
      <c r="S39" s="368"/>
    </row>
    <row r="40" spans="2:19" ht="19.5" x14ac:dyDescent="0.4">
      <c r="B40" s="348" t="s">
        <v>69</v>
      </c>
      <c r="C40" s="348"/>
      <c r="D40" s="348"/>
      <c r="E40" s="359">
        <f>SUM(G40:H43)</f>
        <v>0</v>
      </c>
      <c r="F40" s="360"/>
      <c r="G40" s="447">
        <f>L40*$O$40*Q40*3000*1.1</f>
        <v>0</v>
      </c>
      <c r="H40" s="448"/>
      <c r="I40" s="356" t="s">
        <v>58</v>
      </c>
      <c r="J40" s="357"/>
      <c r="K40" s="93" t="s">
        <v>59</v>
      </c>
      <c r="L40" s="112">
        <f>L36</f>
        <v>0</v>
      </c>
      <c r="M40" s="363" t="s">
        <v>66</v>
      </c>
      <c r="N40" s="364"/>
      <c r="O40" s="454">
        <f>O36</f>
        <v>0</v>
      </c>
      <c r="P40" s="94" t="s">
        <v>60</v>
      </c>
      <c r="Q40" s="126">
        <v>0.75</v>
      </c>
      <c r="R40" s="381" t="s">
        <v>186</v>
      </c>
      <c r="S40" s="384" t="s">
        <v>65</v>
      </c>
    </row>
    <row r="41" spans="2:19" ht="19.5" x14ac:dyDescent="0.4">
      <c r="B41" s="348"/>
      <c r="C41" s="348"/>
      <c r="D41" s="348"/>
      <c r="E41" s="359"/>
      <c r="F41" s="360"/>
      <c r="G41" s="392">
        <f>L41*$O$40*Q41*3000*1.1</f>
        <v>0</v>
      </c>
      <c r="H41" s="410"/>
      <c r="I41" s="369" t="s">
        <v>61</v>
      </c>
      <c r="J41" s="370"/>
      <c r="K41" s="96" t="s">
        <v>59</v>
      </c>
      <c r="L41" s="113">
        <f t="shared" ref="L41:L43" si="0">L37</f>
        <v>0</v>
      </c>
      <c r="M41" s="363"/>
      <c r="N41" s="364"/>
      <c r="O41" s="454"/>
      <c r="P41" s="97" t="s">
        <v>60</v>
      </c>
      <c r="Q41" s="90">
        <v>0.2</v>
      </c>
      <c r="R41" s="382"/>
      <c r="S41" s="367"/>
    </row>
    <row r="42" spans="2:19" ht="19.5" x14ac:dyDescent="0.4">
      <c r="B42" s="348"/>
      <c r="C42" s="348"/>
      <c r="D42" s="348"/>
      <c r="E42" s="359"/>
      <c r="F42" s="360"/>
      <c r="G42" s="392">
        <f>L42*$O$40*Q42*3000*1.1</f>
        <v>0</v>
      </c>
      <c r="H42" s="410"/>
      <c r="I42" s="369" t="s">
        <v>62</v>
      </c>
      <c r="J42" s="370"/>
      <c r="K42" s="96" t="s">
        <v>59</v>
      </c>
      <c r="L42" s="113">
        <f t="shared" si="0"/>
        <v>0</v>
      </c>
      <c r="M42" s="363"/>
      <c r="N42" s="364"/>
      <c r="O42" s="454"/>
      <c r="P42" s="97" t="s">
        <v>60</v>
      </c>
      <c r="Q42" s="90">
        <v>0.05</v>
      </c>
      <c r="R42" s="382"/>
      <c r="S42" s="367"/>
    </row>
    <row r="43" spans="2:19" ht="19.5" x14ac:dyDescent="0.4">
      <c r="B43" s="348"/>
      <c r="C43" s="348"/>
      <c r="D43" s="348"/>
      <c r="E43" s="359"/>
      <c r="F43" s="360"/>
      <c r="G43" s="394">
        <f>L43*$O$40*Q43*3000*1.1</f>
        <v>0</v>
      </c>
      <c r="H43" s="411"/>
      <c r="I43" s="376" t="s">
        <v>63</v>
      </c>
      <c r="J43" s="377"/>
      <c r="K43" s="98" t="s">
        <v>59</v>
      </c>
      <c r="L43" s="114">
        <f t="shared" si="0"/>
        <v>0</v>
      </c>
      <c r="M43" s="365"/>
      <c r="N43" s="366"/>
      <c r="O43" s="455"/>
      <c r="P43" s="99" t="s">
        <v>60</v>
      </c>
      <c r="Q43" s="92">
        <v>0.1</v>
      </c>
      <c r="R43" s="383"/>
      <c r="S43" s="368"/>
    </row>
    <row r="44" spans="2:19" ht="19.5" x14ac:dyDescent="0.4">
      <c r="B44" s="353" t="s">
        <v>70</v>
      </c>
      <c r="C44" s="353"/>
      <c r="D44" s="353"/>
      <c r="E44" s="359">
        <f>(E36+E40)*0.2</f>
        <v>0</v>
      </c>
      <c r="F44" s="359"/>
      <c r="G44" s="371" t="s">
        <v>72</v>
      </c>
      <c r="H44" s="372"/>
      <c r="I44" s="372"/>
      <c r="J44" s="372"/>
      <c r="K44" s="372"/>
      <c r="L44" s="372"/>
      <c r="M44" s="100"/>
      <c r="N44" s="100"/>
      <c r="O44" s="101"/>
      <c r="P44" s="101"/>
      <c r="Q44" s="102"/>
      <c r="R44" s="101"/>
      <c r="S44" s="103"/>
    </row>
    <row r="45" spans="2:19" ht="19.5" x14ac:dyDescent="0.4">
      <c r="B45" s="353" t="s">
        <v>71</v>
      </c>
      <c r="C45" s="353"/>
      <c r="D45" s="353"/>
      <c r="E45" s="359">
        <f>ROUNDDOWN((E36+E40+E44)*0.3,0)</f>
        <v>0</v>
      </c>
      <c r="F45" s="359"/>
      <c r="G45" s="373" t="s">
        <v>73</v>
      </c>
      <c r="H45" s="373"/>
      <c r="I45" s="373"/>
      <c r="J45" s="373"/>
      <c r="K45" s="373"/>
      <c r="L45" s="373"/>
      <c r="M45" s="105"/>
      <c r="N45" s="106"/>
      <c r="O45" s="107"/>
      <c r="P45" s="107"/>
      <c r="Q45" s="107"/>
      <c r="R45" s="107"/>
      <c r="S45" s="108"/>
    </row>
    <row r="46" spans="2:19" ht="19.5" x14ac:dyDescent="0.4">
      <c r="B46" s="353" t="s">
        <v>106</v>
      </c>
      <c r="C46" s="353"/>
      <c r="D46" s="353"/>
      <c r="E46" s="359">
        <f>E36+E40+E44+E45</f>
        <v>0</v>
      </c>
      <c r="F46" s="359"/>
      <c r="G46" s="110"/>
      <c r="H46" s="105"/>
      <c r="I46" s="105"/>
      <c r="J46" s="105"/>
      <c r="K46" s="105"/>
      <c r="L46" s="105"/>
      <c r="M46" s="105"/>
      <c r="N46" s="105"/>
      <c r="O46" s="111"/>
      <c r="P46" s="111"/>
      <c r="Q46" s="111"/>
      <c r="R46" s="111"/>
      <c r="S46" s="103"/>
    </row>
    <row r="50" spans="2:20" x14ac:dyDescent="0.4">
      <c r="B50" s="21" t="s">
        <v>99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x14ac:dyDescent="0.4">
      <c r="B51" s="2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t="19.5" thickBot="1" x14ac:dyDescent="0.45">
      <c r="B52" s="399" t="s">
        <v>187</v>
      </c>
      <c r="C52" s="401" t="s">
        <v>188</v>
      </c>
      <c r="D52" s="403" t="s">
        <v>189</v>
      </c>
      <c r="E52" s="407" t="s">
        <v>190</v>
      </c>
      <c r="F52" s="408"/>
      <c r="G52" s="408"/>
      <c r="H52" s="408"/>
      <c r="I52" s="409"/>
      <c r="J52" s="405" t="s">
        <v>202</v>
      </c>
      <c r="K52" s="406"/>
      <c r="L52" s="178" t="s">
        <v>199</v>
      </c>
      <c r="M52" s="178"/>
      <c r="N52" s="65"/>
      <c r="O52" s="65"/>
      <c r="P52" s="65"/>
      <c r="Q52" s="65"/>
      <c r="R52" s="65"/>
      <c r="S52" s="65"/>
      <c r="T52" s="65"/>
    </row>
    <row r="53" spans="2:20" x14ac:dyDescent="0.4">
      <c r="B53" s="400"/>
      <c r="C53" s="402"/>
      <c r="D53" s="404"/>
      <c r="E53" s="200" t="s">
        <v>191</v>
      </c>
      <c r="F53" s="187" t="s">
        <v>192</v>
      </c>
      <c r="G53" s="200" t="s">
        <v>193</v>
      </c>
      <c r="H53" s="181" t="s">
        <v>208</v>
      </c>
      <c r="I53" s="200" t="s">
        <v>194</v>
      </c>
      <c r="J53" s="200" t="s">
        <v>191</v>
      </c>
      <c r="K53" s="200" t="s">
        <v>193</v>
      </c>
      <c r="L53" s="181" t="s">
        <v>204</v>
      </c>
      <c r="M53" s="200" t="s">
        <v>191</v>
      </c>
      <c r="N53" s="65"/>
      <c r="O53" s="65"/>
      <c r="P53" s="65"/>
      <c r="Q53" s="65"/>
      <c r="R53" s="65"/>
      <c r="S53" s="185" t="s">
        <v>195</v>
      </c>
      <c r="T53" s="186" t="s">
        <v>196</v>
      </c>
    </row>
    <row r="54" spans="2:20" x14ac:dyDescent="0.4">
      <c r="B54" s="177"/>
      <c r="C54" s="177"/>
      <c r="D54" s="178"/>
      <c r="E54" s="180"/>
      <c r="F54" s="180"/>
      <c r="G54" s="180"/>
      <c r="H54" s="180">
        <f>F54*G54*10000*1.1</f>
        <v>0</v>
      </c>
      <c r="I54" s="180"/>
      <c r="J54" s="180"/>
      <c r="K54" s="180"/>
      <c r="L54" s="178">
        <f>COUNTA(M54:M55)</f>
        <v>0</v>
      </c>
      <c r="M54" s="178"/>
      <c r="N54" s="65"/>
      <c r="O54" s="65"/>
      <c r="P54" s="65"/>
      <c r="Q54" s="65"/>
      <c r="R54" s="65"/>
      <c r="S54" s="186"/>
      <c r="T54" s="186" t="s">
        <v>197</v>
      </c>
    </row>
    <row r="55" spans="2:20" x14ac:dyDescent="0.4">
      <c r="B55" s="65"/>
      <c r="C55" s="65"/>
      <c r="D55" s="65"/>
      <c r="E55" s="180"/>
      <c r="F55" s="180"/>
      <c r="G55" s="180"/>
      <c r="H55" s="180">
        <f>F55*G55*10000*1.1</f>
        <v>0</v>
      </c>
      <c r="I55" s="180"/>
      <c r="J55" s="180"/>
      <c r="K55" s="180"/>
      <c r="L55" s="182"/>
      <c r="M55" s="178"/>
      <c r="N55" s="65"/>
      <c r="O55" s="65"/>
      <c r="P55" s="65"/>
      <c r="Q55" s="65"/>
      <c r="R55" s="65"/>
      <c r="S55" s="186" t="s">
        <v>198</v>
      </c>
      <c r="T55" s="186" t="s">
        <v>197</v>
      </c>
    </row>
    <row r="56" spans="2:20" x14ac:dyDescent="0.4">
      <c r="B56" s="65"/>
      <c r="C56" s="65"/>
      <c r="D56" s="65"/>
      <c r="E56" s="65"/>
      <c r="F56" s="179"/>
      <c r="G56" s="65">
        <f>SUM(G54:G55)</f>
        <v>0</v>
      </c>
      <c r="H56" s="65">
        <f>SUM(H54:H55)</f>
        <v>0</v>
      </c>
      <c r="I56" s="65"/>
      <c r="J56" s="65"/>
      <c r="K56" s="65">
        <f t="shared" ref="K56" si="1">SUM(K54:K55)</f>
        <v>0</v>
      </c>
      <c r="L56" s="65"/>
      <c r="M56" s="65"/>
      <c r="N56" s="65"/>
      <c r="O56" s="65"/>
      <c r="P56" s="65"/>
      <c r="Q56" s="65"/>
      <c r="R56" s="65"/>
      <c r="S56" s="186"/>
      <c r="T56" s="186" t="s">
        <v>207</v>
      </c>
    </row>
    <row r="57" spans="2:20" x14ac:dyDescent="0.4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186" t="s">
        <v>203</v>
      </c>
      <c r="T57" s="186" t="s">
        <v>200</v>
      </c>
    </row>
    <row r="58" spans="2:20" x14ac:dyDescent="0.4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86"/>
      <c r="T58" s="186" t="s">
        <v>201</v>
      </c>
    </row>
    <row r="59" spans="2:20" x14ac:dyDescent="0.4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201" t="s">
        <v>209</v>
      </c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  <mergeCell ref="B52:B53"/>
    <mergeCell ref="C52:C53"/>
    <mergeCell ref="D52:D53"/>
    <mergeCell ref="E52:I52"/>
    <mergeCell ref="J52:K52"/>
  </mergeCells>
  <phoneticPr fontId="1"/>
  <conditionalFormatting sqref="N23 O36:O39">
    <cfRule type="containsBlanks" dxfId="1" priority="3">
      <formula>LEN(TRIM(N23))=0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" right="0.7" top="0.75" bottom="0.75" header="0.3" footer="0.3"/>
  <pageSetup paperSize="9" scale="57" orientation="portrait" r:id="rId1"/>
  <headerFooter>
    <oddHeader>&amp;L【浜医様式Mk1-2(8_4)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 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 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2023-03-29T06:51:55Z</dcterms:modified>
</cp:coreProperties>
</file>