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'治験（医薬品）smo'!$B$1:$M$65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8" l="1"/>
  <c r="D69" i="8"/>
  <c r="D70" i="8"/>
  <c r="K23" i="5"/>
  <c r="D68" i="8"/>
  <c r="D34" i="8"/>
  <c r="D33" i="8"/>
  <c r="D17" i="8"/>
  <c r="D16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D56" i="8"/>
  <c r="G39" i="6"/>
  <c r="G38" i="6"/>
  <c r="G37" i="6"/>
  <c r="G36" i="6"/>
  <c r="O40" i="6"/>
  <c r="L43" i="6"/>
  <c r="L42" i="6"/>
  <c r="L41" i="6"/>
  <c r="L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L42" i="3"/>
  <c r="L39" i="3"/>
  <c r="G38" i="3"/>
  <c r="G37" i="3"/>
  <c r="G36" i="3"/>
  <c r="G35" i="3"/>
  <c r="G34" i="3"/>
  <c r="L43" i="3"/>
  <c r="L41" i="3"/>
  <c r="L40" i="3"/>
  <c r="G36" i="1"/>
  <c r="O40" i="1"/>
  <c r="G39" i="1"/>
  <c r="G38" i="1"/>
  <c r="G37" i="1"/>
  <c r="G43" i="1"/>
  <c r="G41" i="1"/>
  <c r="G42" i="1"/>
  <c r="E36" i="6"/>
  <c r="E34" i="4"/>
  <c r="E36" i="5"/>
  <c r="E34" i="3"/>
  <c r="E40" i="6"/>
  <c r="E44" i="6"/>
  <c r="L40" i="1"/>
  <c r="G40" i="1"/>
  <c r="D59" i="8"/>
  <c r="D35" i="8"/>
  <c r="D71" i="8"/>
  <c r="D32" i="8"/>
  <c r="D31" i="8"/>
  <c r="D25" i="8"/>
  <c r="D26" i="8"/>
  <c r="E39" i="4"/>
  <c r="E44" i="4"/>
  <c r="E39" i="3"/>
  <c r="E44" i="3"/>
  <c r="D27" i="8"/>
  <c r="D60" i="8"/>
  <c r="D61" i="8"/>
  <c r="D62" i="8"/>
  <c r="E40" i="5"/>
  <c r="E44" i="5"/>
  <c r="E45" i="6"/>
  <c r="E46" i="6"/>
  <c r="D42" i="8"/>
  <c r="D43" i="8"/>
  <c r="D44" i="8"/>
  <c r="L41" i="1"/>
  <c r="L42" i="1"/>
  <c r="L43" i="1"/>
  <c r="D18" i="8"/>
  <c r="E45" i="3"/>
  <c r="E46" i="3"/>
  <c r="E45" i="5"/>
  <c r="E46" i="5"/>
  <c r="E45" i="4"/>
  <c r="E46" i="4"/>
  <c r="E36" i="1"/>
  <c r="D48" i="8"/>
  <c r="D67" i="8"/>
  <c r="E40" i="1"/>
  <c r="E44" i="1"/>
  <c r="D50" i="8"/>
  <c r="D49" i="8"/>
  <c r="E45" i="1"/>
  <c r="E46" i="1"/>
  <c r="D51" i="8"/>
  <c r="D73" i="8"/>
  <c r="B32" i="5"/>
  <c r="B32" i="6"/>
  <c r="H23" i="6"/>
  <c r="K23" i="6"/>
  <c r="B28" i="4"/>
  <c r="E28" i="4"/>
  <c r="H28" i="4"/>
  <c r="K28" i="4"/>
  <c r="N28" i="4"/>
  <c r="B28" i="3"/>
  <c r="B31" i="1"/>
  <c r="D52" i="8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74" i="8"/>
  <c r="D64" i="8"/>
</calcChain>
</file>

<file path=xl/sharedStrings.xml><?xml version="1.0" encoding="utf-8"?>
<sst xmlns="http://schemas.openxmlformats.org/spreadsheetml/2006/main" count="477" uniqueCount="191">
  <si>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</si>
  <si>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</si>
  <si>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</si>
  <si>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</si>
  <si>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</si>
  <si>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</si>
  <si>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</si>
  <si>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</si>
  <si>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</si>
  <si>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</si>
  <si>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</si>
  <si>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</si>
  <si>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</si>
  <si>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</si>
  <si>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</si>
  <si>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</si>
  <si>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</si>
  <si>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</si>
  <si>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</si>
  <si>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</si>
  <si>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</si>
  <si>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</si>
  <si>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</si>
  <si>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</si>
  <si>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</si>
  <si>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</si>
  <si>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</si>
  <si>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</si>
  <si>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</si>
  <si>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</si>
  <si>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</si>
  <si>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</si>
  <si>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</si>
  <si>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</si>
  <si>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</si>
  <si>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</si>
  <si>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</si>
  <si>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</si>
  <si>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</si>
  <si>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</si>
  <si>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</si>
  <si>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</si>
  <si>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</si>
  <si>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</si>
  <si>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</si>
  <si>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</si>
  <si>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</si>
  <si>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</si>
  <si>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</si>
  <si>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</si>
  <si>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</si>
  <si>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</si>
  <si>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</si>
  <si>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</si>
  <si>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</si>
  <si>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</si>
  <si>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</si>
  <si>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</si>
  <si>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</si>
  <si>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</si>
  <si>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</si>
  <si>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</si>
  <si>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</si>
  <si>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</si>
  <si>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</si>
  <si>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</si>
  <si>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</si>
  <si>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</si>
  <si>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</si>
  <si>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</si>
  <si>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</si>
  <si>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</si>
  <si>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</si>
  <si>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</si>
  <si>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</si>
  <si>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</si>
  <si>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</si>
  <si>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</si>
  <si>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</si>
  <si>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</si>
  <si>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</si>
  <si>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</si>
  <si>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</si>
  <si>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</si>
  <si>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</si>
  <si>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</si>
  <si>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</si>
  <si>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</si>
  <si>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</si>
  <si>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</si>
  <si>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</si>
  <si>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</si>
  <si>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</si>
  <si>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</si>
  <si>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</si>
  <si>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</si>
  <si>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</si>
  <si>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</si>
  <si>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</si>
  <si>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×7,000円</t>
    <phoneticPr fontId="32"/>
  </si>
  <si>
    <t>(Ⅲ)管理費</t>
    <rPh sb="3" eb="6">
      <t>カンリヒ</t>
    </rPh>
    <phoneticPr fontId="32"/>
  </si>
  <si>
    <t>(Ⅳ)間接経費</t>
    <rPh sb="3" eb="5">
      <t>カンセツ</t>
    </rPh>
    <rPh sb="5" eb="7">
      <t>ケイヒ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</si>
  <si>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</si>
  <si>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</si>
  <si>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</si>
  <si>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</si>
  <si>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</si>
  <si>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</si>
  <si>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</si>
  <si>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</si>
  <si>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</si>
  <si>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</si>
  <si>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</si>
  <si>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</si>
  <si>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</si>
  <si>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</si>
  <si>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</si>
  <si>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</si>
  <si>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</si>
  <si>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</si>
  <si>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</si>
  <si>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</si>
  <si>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</si>
  <si>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</si>
  <si>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</si>
  <si>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</si>
  <si>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</si>
  <si>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</si>
  <si>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</si>
  <si>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</si>
  <si>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</si>
  <si>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</si>
  <si>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</si>
  <si>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</si>
  <si>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</si>
  <si>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</si>
  <si>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</si>
  <si>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</si>
  <si>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</si>
  <si>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</si>
  <si>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</si>
  <si>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</si>
  <si>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</si>
  <si>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</si>
  <si>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</si>
  <si>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</si>
  <si>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</si>
  <si>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</si>
  <si>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</si>
  <si>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</si>
  <si>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</si>
  <si>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</si>
  <si>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</si>
  <si>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</si>
  <si>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</si>
  <si>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</si>
  <si>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</si>
  <si>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</si>
  <si>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</si>
  <si>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</si>
  <si>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</si>
  <si>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</si>
  <si>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</si>
  <si>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</si>
  <si>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</si>
  <si>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</si>
  <si>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150,000円＋消費税</t>
    <rPh sb="7" eb="8">
      <t>エン</t>
    </rPh>
    <phoneticPr fontId="32"/>
  </si>
  <si>
    <t>× 1,500</t>
    <phoneticPr fontId="26"/>
  </si>
  <si>
    <t>無</t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</si>
  <si>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</si>
  <si>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</si>
  <si>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</si>
  <si>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</si>
  <si>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</si>
  <si>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</si>
  <si>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</si>
  <si>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</si>
  <si>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</si>
  <si>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</si>
  <si>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</si>
  <si>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</si>
  <si>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t>60,000円＋消費税/年度　</t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</si>
  <si>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</si>
  <si>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</si>
  <si>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</si>
  <si>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</si>
  <si>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</si>
  <si>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</si>
  <si>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</si>
  <si>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（(Ⅰ)+(Ⅱ)）×0.2</t>
    <phoneticPr fontId="32"/>
  </si>
  <si>
    <t>（(Ⅰ)+(Ⅱ)+(Ⅲ)）×0.3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</si>
</sst>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98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6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6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38" fontId="31" fillId="11" borderId="74" xfId="3" applyFont="1" applyFill="1" applyBorder="1" applyAlignment="1" applyProtection="1">
      <alignment horizontal="right" vertical="center"/>
      <protection locked="0"/>
    </xf>
    <xf numFmtId="38" fontId="31" fillId="11" borderId="12" xfId="3" applyFont="1" applyFill="1" applyBorder="1" applyAlignment="1" applyProtection="1">
      <alignment horizontal="center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8" fillId="0" borderId="0" xfId="3" applyFont="1" applyFill="1" applyBorder="1" applyAlignment="1" applyProtection="1">
      <alignment horizontal="left" vertical="center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6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50" xfId="3" applyFont="1" applyBorder="1" applyAlignment="1" applyProtection="1">
      <alignment horizontal="right"/>
      <protection locked="0"/>
    </xf>
    <xf numFmtId="0" fontId="31" fillId="0" borderId="50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3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7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7" fillId="3" borderId="0" xfId="0" applyNumberFormat="1" applyFont="1" applyFill="1" applyAlignment="1" applyProtection="1"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6" fillId="0" borderId="9" xfId="2" applyFont="1" applyBorder="1" applyAlignment="1" applyProtection="1">
      <alignment horizontal="left" vertical="center" wrapText="1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6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11" borderId="40" xfId="3" applyFont="1" applyFill="1" applyBorder="1" applyAlignment="1" applyProtection="1">
      <alignment horizontal="center" vertical="center"/>
      <protection locked="0"/>
    </xf>
    <xf numFmtId="38" fontId="31" fillId="11" borderId="47" xfId="3" applyFont="1" applyFill="1" applyBorder="1" applyAlignment="1" applyProtection="1">
      <alignment horizontal="center" vertical="center"/>
      <protection locked="0"/>
    </xf>
    <xf numFmtId="38" fontId="31" fillId="11" borderId="41" xfId="3" applyFont="1" applyFill="1" applyBorder="1" applyAlignment="1" applyProtection="1">
      <alignment horizontal="center" vertical="center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11" borderId="77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11" borderId="41" xfId="3" applyFont="1" applyFill="1" applyBorder="1" applyAlignment="1" applyProtection="1">
      <alignment horizontal="left" vertical="center"/>
      <protection locked="0"/>
    </xf>
    <xf numFmtId="0" fontId="31" fillId="11" borderId="41" xfId="0" applyFont="1" applyFill="1" applyBorder="1" applyAlignment="1" applyProtection="1"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38" fontId="31" fillId="11" borderId="48" xfId="3" applyFont="1" applyFill="1" applyBorder="1" applyAlignment="1" applyProtection="1">
      <alignment horizontal="left" vertical="center"/>
      <protection locked="0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0" fillId="0" borderId="68" xfId="3" applyFont="1" applyFill="1" applyBorder="1" applyAlignment="1" applyProtection="1">
      <alignment horizontal="right" vertical="center"/>
      <protection locked="0"/>
    </xf>
    <xf numFmtId="38" fontId="40" fillId="0" borderId="36" xfId="3" applyFont="1" applyFill="1" applyBorder="1" applyAlignment="1" applyProtection="1">
      <alignment horizontal="right" vertical="center"/>
      <protection locked="0"/>
    </xf>
    <xf numFmtId="38" fontId="40" fillId="0" borderId="38" xfId="3" applyFont="1" applyFill="1" applyBorder="1" applyAlignment="1" applyProtection="1">
      <alignment horizontal="right" vertical="center"/>
      <protection locked="0"/>
    </xf>
    <xf numFmtId="38" fontId="40" fillId="0" borderId="69" xfId="3" applyFont="1" applyFill="1" applyBorder="1" applyAlignment="1" applyProtection="1">
      <alignment horizontal="right" vertical="center"/>
      <protection locked="0"/>
    </xf>
    <xf numFmtId="38" fontId="40" fillId="0" borderId="70" xfId="3" applyFont="1" applyFill="1" applyBorder="1" applyAlignment="1" applyProtection="1">
      <alignment horizontal="right" vertical="center"/>
      <protection locked="0"/>
    </xf>
    <xf numFmtId="38" fontId="40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7" fillId="0" borderId="0" xfId="1" quotePrefix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8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</xf>
    <xf numFmtId="38" fontId="27" fillId="0" borderId="79" xfId="1" applyFont="1" applyFill="1" applyBorder="1" applyAlignment="1" applyProtection="1">
      <alignment horizontal="center" vertical="center"/>
      <protection locked="0"/>
    </xf>
    <xf numFmtId="38" fontId="25" fillId="0" borderId="19" xfId="1" applyFont="1" applyFill="1" applyBorder="1" applyAlignment="1" applyProtection="1">
      <alignment horizontal="center" vertical="center"/>
    </xf>
    <xf numFmtId="38" fontId="27" fillId="0" borderId="32" xfId="1" applyFont="1" applyFill="1" applyBorder="1" applyAlignment="1" applyProtection="1">
      <alignment horizontal="center" vertical="center"/>
      <protection locked="0"/>
    </xf>
    <xf numFmtId="38" fontId="25" fillId="8" borderId="80" xfId="1" applyFont="1" applyFill="1" applyBorder="1" applyAlignment="1" applyProtection="1">
      <alignment horizontal="center" vertical="center"/>
      <protection locked="0"/>
    </xf>
    <xf numFmtId="177" fontId="25" fillId="0" borderId="81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4" zoomScale="115" zoomScaleNormal="115" zoomScaleSheetLayoutView="100" workbookViewId="0">
      <selection activeCell="O21" sqref="O21"/>
    </sheetView>
  </sheetViews>
  <sheetFormatPr defaultRowHeight="13.5" x14ac:dyDescent="0.15"/>
  <cols>
    <col min="1" max="1" width="9" style="2"/>
    <col min="2" max="3" width="14" style="2" customWidth="1"/>
    <col min="4" max="4" width="14.875" style="8" customWidth="1"/>
    <col min="5" max="5" width="5.25" style="9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194" t="s">
        <v>74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7"/>
      <c r="O3" s="7"/>
    </row>
    <row r="4" spans="2:15" ht="39" customHeight="1" x14ac:dyDescent="0.15">
      <c r="B4" s="6" t="s">
        <v>76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3"/>
      <c r="O4" s="3"/>
    </row>
    <row r="5" spans="2:15" ht="20.100000000000001" customHeight="1" x14ac:dyDescent="0.15">
      <c r="B5" s="6" t="s">
        <v>77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2:15" ht="20.100000000000001" customHeight="1" x14ac:dyDescent="0.15">
      <c r="B6" s="6" t="s">
        <v>78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2:15" ht="20.100000000000001" customHeight="1" x14ac:dyDescent="0.15">
      <c r="B7" s="6" t="s">
        <v>79</v>
      </c>
      <c r="C7" s="193" t="s">
        <v>177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2:15" ht="15.75" customHeight="1" x14ac:dyDescent="0.15"/>
    <row r="9" spans="2:15" ht="15" customHeight="1" x14ac:dyDescent="0.15">
      <c r="B9" s="10" t="s">
        <v>162</v>
      </c>
      <c r="E9" s="11"/>
    </row>
    <row r="10" spans="2:15" ht="17.100000000000001" customHeight="1" x14ac:dyDescent="0.15">
      <c r="B10" s="201" t="s">
        <v>80</v>
      </c>
      <c r="C10" s="202"/>
      <c r="D10" s="12" t="s">
        <v>81</v>
      </c>
      <c r="E10" s="12" t="s">
        <v>139</v>
      </c>
      <c r="F10" s="273" t="s">
        <v>82</v>
      </c>
      <c r="G10" s="274"/>
      <c r="H10" s="274"/>
      <c r="I10" s="274"/>
      <c r="J10" s="274"/>
      <c r="K10" s="274"/>
      <c r="L10" s="274"/>
      <c r="M10" s="275"/>
      <c r="N10" s="13"/>
    </row>
    <row r="11" spans="2:15" s="17" customFormat="1" ht="15" customHeight="1" x14ac:dyDescent="0.4">
      <c r="B11" s="205" t="s">
        <v>84</v>
      </c>
      <c r="C11" s="206"/>
      <c r="D11" s="14"/>
      <c r="E11" s="15"/>
      <c r="F11" s="270" t="s">
        <v>178</v>
      </c>
      <c r="G11" s="271"/>
      <c r="H11" s="271"/>
      <c r="I11" s="271"/>
      <c r="J11" s="271"/>
      <c r="K11" s="271"/>
      <c r="L11" s="271"/>
      <c r="M11" s="272"/>
      <c r="N11" s="16"/>
    </row>
    <row r="12" spans="2:15" s="17" customFormat="1" ht="15" customHeight="1" x14ac:dyDescent="0.4">
      <c r="B12" s="203" t="s">
        <v>85</v>
      </c>
      <c r="C12" s="204"/>
      <c r="D12" s="18"/>
      <c r="E12" s="15"/>
      <c r="F12" s="270" t="s">
        <v>166</v>
      </c>
      <c r="G12" s="271"/>
      <c r="H12" s="271"/>
      <c r="I12" s="271"/>
      <c r="J12" s="271"/>
      <c r="K12" s="271"/>
      <c r="L12" s="271"/>
      <c r="M12" s="272"/>
      <c r="N12" s="16"/>
    </row>
    <row r="13" spans="2:15" s="17" customFormat="1" ht="15" customHeight="1" x14ac:dyDescent="0.4">
      <c r="B13" s="212" t="s">
        <v>156</v>
      </c>
      <c r="C13" s="213"/>
      <c r="D13" s="18"/>
      <c r="E13" s="19"/>
      <c r="F13" s="270" t="s">
        <v>160</v>
      </c>
      <c r="G13" s="271"/>
      <c r="H13" s="271"/>
      <c r="I13" s="271"/>
      <c r="J13" s="271"/>
      <c r="K13" s="271"/>
      <c r="L13" s="271"/>
      <c r="M13" s="272"/>
      <c r="N13" s="16"/>
    </row>
    <row r="14" spans="2:15" s="17" customFormat="1" ht="15" customHeight="1" x14ac:dyDescent="0.4">
      <c r="B14" s="205" t="s">
        <v>157</v>
      </c>
      <c r="C14" s="206"/>
      <c r="D14" s="14"/>
      <c r="E14" s="19"/>
      <c r="F14" s="270" t="s">
        <v>86</v>
      </c>
      <c r="G14" s="271"/>
      <c r="H14" s="271"/>
      <c r="I14" s="271"/>
      <c r="J14" s="271"/>
      <c r="K14" s="271"/>
      <c r="L14" s="271"/>
      <c r="M14" s="272"/>
      <c r="N14" s="16"/>
    </row>
    <row r="15" spans="2:15" s="17" customFormat="1" ht="15" customHeight="1" x14ac:dyDescent="0.4">
      <c r="B15" s="205" t="s">
        <v>174</v>
      </c>
      <c r="C15" s="206"/>
      <c r="D15" s="14"/>
      <c r="E15" s="19"/>
      <c r="F15" s="270" t="s">
        <v>87</v>
      </c>
      <c r="G15" s="271"/>
      <c r="H15" s="271"/>
      <c r="I15" s="271"/>
      <c r="J15" s="271"/>
      <c r="K15" s="271"/>
      <c r="L15" s="271"/>
      <c r="M15" s="272"/>
      <c r="N15" s="16"/>
    </row>
    <row r="16" spans="2:15" s="3" customFormat="1" ht="15" customHeight="1" x14ac:dyDescent="0.4">
      <c r="B16" s="199" t="s">
        <v>158</v>
      </c>
      <c r="C16" s="200"/>
      <c r="D16" s="81">
        <f>ROUNDDOWN((D11+D12+D13+D14+D15)*0.2,0)</f>
        <v>0</v>
      </c>
      <c r="E16" s="15"/>
      <c r="F16" s="250" t="s">
        <v>179</v>
      </c>
      <c r="G16" s="251"/>
      <c r="H16" s="251"/>
      <c r="I16" s="251"/>
      <c r="J16" s="251"/>
      <c r="K16" s="251"/>
      <c r="L16" s="251"/>
      <c r="M16" s="252"/>
      <c r="N16" s="20"/>
    </row>
    <row r="17" spans="2:14" s="3" customFormat="1" ht="15" customHeight="1" x14ac:dyDescent="0.4">
      <c r="B17" s="199" t="s">
        <v>159</v>
      </c>
      <c r="C17" s="200"/>
      <c r="D17" s="81">
        <f>ROUNDDOWN((D11+D12+D13+D14+D15+D16)*0.3,0)</f>
        <v>0</v>
      </c>
      <c r="E17" s="15"/>
      <c r="F17" s="250" t="s">
        <v>180</v>
      </c>
      <c r="G17" s="251"/>
      <c r="H17" s="251"/>
      <c r="I17" s="251"/>
      <c r="J17" s="251"/>
      <c r="K17" s="251"/>
      <c r="L17" s="251"/>
      <c r="M17" s="252"/>
      <c r="N17" s="20"/>
    </row>
    <row r="18" spans="2:14" s="3" customFormat="1" ht="17.100000000000001" customHeight="1" x14ac:dyDescent="0.4">
      <c r="B18" s="201" t="s">
        <v>89</v>
      </c>
      <c r="C18" s="202"/>
      <c r="D18" s="82">
        <f>SUM(D11:D17)</f>
        <v>0</v>
      </c>
      <c r="E18" s="21"/>
      <c r="F18" s="22"/>
      <c r="G18" s="23"/>
      <c r="H18" s="23"/>
      <c r="I18" s="23"/>
      <c r="J18" s="23"/>
      <c r="K18" s="23"/>
      <c r="L18" s="23"/>
      <c r="M18" s="24"/>
      <c r="N18" s="25"/>
    </row>
    <row r="19" spans="2:14" s="3" customFormat="1" ht="15" customHeight="1" x14ac:dyDescent="0.4">
      <c r="B19" s="269"/>
      <c r="C19" s="269"/>
      <c r="D19" s="269"/>
      <c r="E19" s="217"/>
      <c r="F19" s="217"/>
      <c r="G19" s="217"/>
      <c r="H19" s="217"/>
      <c r="I19" s="217"/>
      <c r="J19" s="217"/>
      <c r="K19" s="217"/>
    </row>
    <row r="20" spans="2:14" s="3" customFormat="1" ht="15" customHeight="1" x14ac:dyDescent="0.15">
      <c r="B20" s="26" t="s">
        <v>163</v>
      </c>
      <c r="C20" s="27"/>
      <c r="D20" s="28"/>
      <c r="E20" s="29"/>
      <c r="F20" s="30"/>
      <c r="G20" s="30"/>
      <c r="H20" s="30"/>
      <c r="I20" s="2"/>
      <c r="J20" s="2"/>
      <c r="K20" s="2"/>
    </row>
    <row r="21" spans="2:14" ht="15" customHeight="1" x14ac:dyDescent="0.15">
      <c r="B21" s="201" t="s">
        <v>80</v>
      </c>
      <c r="C21" s="202"/>
      <c r="D21" s="12" t="s">
        <v>81</v>
      </c>
      <c r="E21" s="12" t="s">
        <v>139</v>
      </c>
      <c r="F21" s="196" t="s">
        <v>82</v>
      </c>
      <c r="G21" s="196"/>
      <c r="H21" s="196"/>
      <c r="I21" s="196"/>
      <c r="J21" s="196"/>
      <c r="K21" s="196"/>
      <c r="L21" s="196"/>
      <c r="M21" s="196"/>
    </row>
    <row r="22" spans="2:14" s="3" customFormat="1" ht="15" customHeight="1" x14ac:dyDescent="0.4">
      <c r="B22" s="205" t="s">
        <v>83</v>
      </c>
      <c r="C22" s="206"/>
      <c r="D22" s="14"/>
      <c r="E22" s="15"/>
      <c r="F22" s="198" t="s">
        <v>138</v>
      </c>
      <c r="G22" s="198"/>
      <c r="H22" s="198"/>
      <c r="I22" s="198"/>
      <c r="J22" s="198"/>
      <c r="K22" s="198"/>
      <c r="L22" s="198"/>
      <c r="M22" s="198"/>
    </row>
    <row r="23" spans="2:14" s="3" customFormat="1" ht="15" customHeight="1" x14ac:dyDescent="0.4">
      <c r="B23" s="203" t="s">
        <v>114</v>
      </c>
      <c r="C23" s="204"/>
      <c r="D23" s="18"/>
      <c r="E23" s="15"/>
      <c r="F23" s="198" t="s">
        <v>181</v>
      </c>
      <c r="G23" s="198"/>
      <c r="H23" s="198"/>
      <c r="I23" s="198"/>
      <c r="J23" s="198"/>
      <c r="K23" s="198"/>
      <c r="L23" s="198"/>
      <c r="M23" s="198"/>
    </row>
    <row r="24" spans="2:14" s="3" customFormat="1" ht="15" customHeight="1" x14ac:dyDescent="0.4">
      <c r="B24" s="212" t="s">
        <v>155</v>
      </c>
      <c r="C24" s="213"/>
      <c r="D24" s="14"/>
      <c r="E24" s="19"/>
      <c r="F24" s="198" t="s">
        <v>146</v>
      </c>
      <c r="G24" s="198"/>
      <c r="H24" s="198"/>
      <c r="I24" s="198"/>
      <c r="J24" s="198"/>
      <c r="K24" s="198"/>
      <c r="L24" s="198"/>
      <c r="M24" s="198"/>
    </row>
    <row r="25" spans="2:14" s="3" customFormat="1" ht="15" customHeight="1" x14ac:dyDescent="0.4">
      <c r="B25" s="199" t="s">
        <v>182</v>
      </c>
      <c r="C25" s="200"/>
      <c r="D25" s="81">
        <f>ROUNDDOWN((D22+D23+D24)*0.2,0)</f>
        <v>0</v>
      </c>
      <c r="E25" s="15"/>
      <c r="F25" s="198" t="s">
        <v>183</v>
      </c>
      <c r="G25" s="198"/>
      <c r="H25" s="198"/>
      <c r="I25" s="198"/>
      <c r="J25" s="198"/>
      <c r="K25" s="198"/>
      <c r="L25" s="198"/>
      <c r="M25" s="198"/>
    </row>
    <row r="26" spans="2:14" s="3" customFormat="1" ht="15" customHeight="1" x14ac:dyDescent="0.4">
      <c r="B26" s="199" t="s">
        <v>184</v>
      </c>
      <c r="C26" s="200"/>
      <c r="D26" s="81">
        <f>ROUNDDOWN((D22+D23+D24+D25)*0.3,0)</f>
        <v>0</v>
      </c>
      <c r="E26" s="15"/>
      <c r="F26" s="198" t="s">
        <v>185</v>
      </c>
      <c r="G26" s="198"/>
      <c r="H26" s="198"/>
      <c r="I26" s="198"/>
      <c r="J26" s="198"/>
      <c r="K26" s="198"/>
      <c r="L26" s="198"/>
      <c r="M26" s="198"/>
    </row>
    <row r="27" spans="2:14" s="3" customFormat="1" ht="17.100000000000001" customHeight="1" x14ac:dyDescent="0.4">
      <c r="B27" s="201" t="s">
        <v>96</v>
      </c>
      <c r="C27" s="202"/>
      <c r="D27" s="81">
        <f>SUM(D22:D26)</f>
        <v>0</v>
      </c>
      <c r="E27" s="12"/>
      <c r="F27" s="197"/>
      <c r="G27" s="197"/>
      <c r="H27" s="197"/>
      <c r="I27" s="197"/>
      <c r="J27" s="197"/>
      <c r="K27" s="197"/>
      <c r="L27" s="197"/>
      <c r="M27" s="197"/>
    </row>
    <row r="28" spans="2:14" s="3" customFormat="1" ht="15" customHeight="1" x14ac:dyDescent="0.4">
      <c r="B28" s="31"/>
      <c r="C28" s="31"/>
      <c r="D28" s="32"/>
      <c r="E28" s="33"/>
      <c r="F28" s="16"/>
      <c r="G28" s="16"/>
      <c r="H28" s="16"/>
      <c r="I28" s="16"/>
      <c r="J28" s="16"/>
      <c r="K28" s="16"/>
      <c r="L28" s="34"/>
    </row>
    <row r="29" spans="2:14" s="3" customFormat="1" ht="15" customHeight="1" x14ac:dyDescent="0.4">
      <c r="B29" s="209" t="s">
        <v>164</v>
      </c>
      <c r="C29" s="209"/>
      <c r="D29" s="35"/>
      <c r="E29" s="33"/>
      <c r="F29" s="283"/>
      <c r="G29" s="283"/>
      <c r="H29" s="283"/>
      <c r="I29" s="283"/>
      <c r="J29" s="283"/>
      <c r="K29" s="283"/>
      <c r="L29" s="34"/>
    </row>
    <row r="30" spans="2:14" ht="17.100000000000001" customHeight="1" x14ac:dyDescent="0.15">
      <c r="B30" s="201" t="s">
        <v>80</v>
      </c>
      <c r="C30" s="202"/>
      <c r="D30" s="12" t="s">
        <v>81</v>
      </c>
      <c r="E30" s="12" t="s">
        <v>139</v>
      </c>
      <c r="F30" s="196" t="s">
        <v>82</v>
      </c>
      <c r="G30" s="196"/>
      <c r="H30" s="196"/>
      <c r="I30" s="196"/>
      <c r="J30" s="196"/>
      <c r="K30" s="196"/>
      <c r="L30" s="196"/>
      <c r="M30" s="196"/>
    </row>
    <row r="31" spans="2:14" s="17" customFormat="1" ht="15" customHeight="1" x14ac:dyDescent="0.4">
      <c r="B31" s="205" t="s">
        <v>170</v>
      </c>
      <c r="C31" s="206"/>
      <c r="D31" s="82">
        <f>G31*20000*1.1</f>
        <v>0</v>
      </c>
      <c r="E31" s="19"/>
      <c r="F31" s="36" t="s">
        <v>88</v>
      </c>
      <c r="G31" s="37"/>
      <c r="H31" s="195" t="s">
        <v>106</v>
      </c>
      <c r="I31" s="195"/>
      <c r="J31" s="195"/>
      <c r="K31" s="195"/>
      <c r="L31" s="195"/>
      <c r="M31" s="195"/>
    </row>
    <row r="32" spans="2:14" s="17" customFormat="1" ht="15" customHeight="1" x14ac:dyDescent="0.4">
      <c r="B32" s="207" t="s">
        <v>91</v>
      </c>
      <c r="C32" s="208"/>
      <c r="D32" s="83">
        <f>G32*5000*1.1</f>
        <v>0</v>
      </c>
      <c r="E32" s="15"/>
      <c r="F32" s="36" t="s">
        <v>115</v>
      </c>
      <c r="G32" s="38"/>
      <c r="H32" s="195" t="s">
        <v>135</v>
      </c>
      <c r="I32" s="195"/>
      <c r="J32" s="195"/>
      <c r="K32" s="195"/>
      <c r="L32" s="195"/>
      <c r="M32" s="195"/>
    </row>
    <row r="33" spans="2:17" s="17" customFormat="1" ht="15" customHeight="1" x14ac:dyDescent="0.4">
      <c r="B33" s="205" t="s">
        <v>92</v>
      </c>
      <c r="C33" s="206"/>
      <c r="D33" s="84">
        <f>G33*J33*10000*1.1</f>
        <v>0</v>
      </c>
      <c r="E33" s="19"/>
      <c r="F33" s="36" t="s">
        <v>115</v>
      </c>
      <c r="G33" s="38"/>
      <c r="H33" s="39"/>
      <c r="I33" s="18" t="s">
        <v>120</v>
      </c>
      <c r="J33" s="38"/>
      <c r="K33" s="198" t="s">
        <v>93</v>
      </c>
      <c r="L33" s="198"/>
      <c r="M33" s="198"/>
      <c r="N33" s="40"/>
      <c r="O33" s="40"/>
    </row>
    <row r="34" spans="2:17" s="17" customFormat="1" ht="15" customHeight="1" x14ac:dyDescent="0.4">
      <c r="B34" s="225" t="s">
        <v>137</v>
      </c>
      <c r="C34" s="226"/>
      <c r="D34" s="84">
        <f>J34*50000*1.1</f>
        <v>0</v>
      </c>
      <c r="E34" s="19"/>
      <c r="F34" s="41" t="s">
        <v>136</v>
      </c>
      <c r="G34" s="238" t="s">
        <v>116</v>
      </c>
      <c r="H34" s="239"/>
      <c r="I34" s="239"/>
      <c r="J34" s="38"/>
      <c r="K34" s="195" t="s">
        <v>117</v>
      </c>
      <c r="L34" s="195"/>
      <c r="M34" s="195"/>
      <c r="N34" s="40"/>
      <c r="O34" s="40"/>
      <c r="P34" s="40"/>
      <c r="Q34" s="40"/>
    </row>
    <row r="35" spans="2:17" s="17" customFormat="1" ht="15" customHeight="1" x14ac:dyDescent="0.4">
      <c r="B35" s="212" t="s">
        <v>118</v>
      </c>
      <c r="C35" s="213"/>
      <c r="D35" s="253">
        <f>(J35*5000*1.1)+(J36*20000*1.1)+(J37*30000*1.1)</f>
        <v>0</v>
      </c>
      <c r="E35" s="243"/>
      <c r="F35" s="224" t="s">
        <v>127</v>
      </c>
      <c r="G35" s="224"/>
      <c r="H35" s="224"/>
      <c r="I35" s="42" t="s">
        <v>125</v>
      </c>
      <c r="J35" s="43"/>
      <c r="K35" s="236" t="s">
        <v>121</v>
      </c>
      <c r="L35" s="236"/>
      <c r="M35" s="236"/>
      <c r="N35" s="44"/>
      <c r="O35" s="44"/>
    </row>
    <row r="36" spans="2:17" s="17" customFormat="1" ht="15" customHeight="1" x14ac:dyDescent="0.4">
      <c r="B36" s="225"/>
      <c r="C36" s="246"/>
      <c r="D36" s="254"/>
      <c r="E36" s="244"/>
      <c r="F36" s="249" t="s">
        <v>172</v>
      </c>
      <c r="G36" s="249"/>
      <c r="H36" s="249"/>
      <c r="I36" s="45" t="s">
        <v>125</v>
      </c>
      <c r="J36" s="46"/>
      <c r="K36" s="278" t="s">
        <v>122</v>
      </c>
      <c r="L36" s="278"/>
      <c r="M36" s="278"/>
      <c r="N36" s="44"/>
      <c r="O36" s="44"/>
    </row>
    <row r="37" spans="2:17" s="17" customFormat="1" ht="15" customHeight="1" x14ac:dyDescent="0.4">
      <c r="B37" s="247"/>
      <c r="C37" s="248"/>
      <c r="D37" s="255"/>
      <c r="E37" s="245"/>
      <c r="F37" s="223" t="s">
        <v>126</v>
      </c>
      <c r="G37" s="223"/>
      <c r="H37" s="223"/>
      <c r="I37" s="47" t="s">
        <v>125</v>
      </c>
      <c r="J37" s="48"/>
      <c r="K37" s="279" t="s">
        <v>124</v>
      </c>
      <c r="L37" s="279"/>
      <c r="M37" s="279"/>
      <c r="N37" s="44"/>
      <c r="O37" s="44"/>
    </row>
    <row r="38" spans="2:17" s="17" customFormat="1" ht="15" customHeight="1" x14ac:dyDescent="0.4">
      <c r="B38" s="221" t="s">
        <v>119</v>
      </c>
      <c r="C38" s="222"/>
      <c r="D38" s="49"/>
      <c r="E38" s="50" t="s">
        <v>168</v>
      </c>
      <c r="F38" s="51" t="s">
        <v>94</v>
      </c>
      <c r="G38" s="52"/>
      <c r="H38" s="280" t="s">
        <v>134</v>
      </c>
      <c r="I38" s="280"/>
      <c r="J38" s="280"/>
      <c r="K38" s="280"/>
      <c r="L38" s="280"/>
      <c r="M38" s="280"/>
      <c r="N38" s="44"/>
      <c r="O38" s="44"/>
    </row>
    <row r="39" spans="2:17" s="17" customFormat="1" ht="15" customHeight="1" x14ac:dyDescent="0.4">
      <c r="B39" s="221" t="s">
        <v>171</v>
      </c>
      <c r="C39" s="222"/>
      <c r="D39" s="263"/>
      <c r="E39" s="240" t="s">
        <v>168</v>
      </c>
      <c r="F39" s="260" t="s">
        <v>131</v>
      </c>
      <c r="G39" s="260"/>
      <c r="H39" s="260"/>
      <c r="I39" s="53" t="s">
        <v>125</v>
      </c>
      <c r="J39" s="54"/>
      <c r="K39" s="281" t="s">
        <v>121</v>
      </c>
      <c r="L39" s="281"/>
      <c r="M39" s="281"/>
      <c r="N39" s="44"/>
      <c r="O39" s="44"/>
    </row>
    <row r="40" spans="2:17" s="17" customFormat="1" ht="15" customHeight="1" x14ac:dyDescent="0.4">
      <c r="B40" s="256"/>
      <c r="C40" s="257"/>
      <c r="D40" s="264"/>
      <c r="E40" s="241"/>
      <c r="F40" s="261" t="s">
        <v>130</v>
      </c>
      <c r="G40" s="261"/>
      <c r="H40" s="261"/>
      <c r="I40" s="55" t="s">
        <v>125</v>
      </c>
      <c r="J40" s="56"/>
      <c r="K40" s="282" t="s">
        <v>128</v>
      </c>
      <c r="L40" s="282"/>
      <c r="M40" s="282"/>
      <c r="N40" s="44"/>
      <c r="O40" s="57"/>
    </row>
    <row r="41" spans="2:17" s="17" customFormat="1" ht="15" customHeight="1" x14ac:dyDescent="0.15">
      <c r="B41" s="258"/>
      <c r="C41" s="259"/>
      <c r="D41" s="265"/>
      <c r="E41" s="242"/>
      <c r="F41" s="262" t="s">
        <v>129</v>
      </c>
      <c r="G41" s="262"/>
      <c r="H41" s="262"/>
      <c r="I41" s="58" t="s">
        <v>125</v>
      </c>
      <c r="J41" s="59"/>
      <c r="K41" s="276" t="s">
        <v>123</v>
      </c>
      <c r="L41" s="277"/>
      <c r="M41" s="277"/>
      <c r="N41" s="44"/>
      <c r="O41" s="57"/>
    </row>
    <row r="42" spans="2:17" s="17" customFormat="1" ht="15" customHeight="1" x14ac:dyDescent="0.15">
      <c r="B42" s="205" t="s">
        <v>186</v>
      </c>
      <c r="C42" s="206"/>
      <c r="D42" s="82">
        <f>G42*7000</f>
        <v>0</v>
      </c>
      <c r="E42" s="15"/>
      <c r="F42" s="36" t="s">
        <v>95</v>
      </c>
      <c r="G42" s="38"/>
      <c r="H42" s="195" t="s">
        <v>107</v>
      </c>
      <c r="I42" s="195"/>
      <c r="J42" s="195"/>
      <c r="K42" s="195"/>
      <c r="L42" s="220"/>
      <c r="M42" s="220"/>
    </row>
    <row r="43" spans="2:17" s="3" customFormat="1" ht="15" customHeight="1" x14ac:dyDescent="0.15">
      <c r="B43" s="199" t="s">
        <v>187</v>
      </c>
      <c r="C43" s="200"/>
      <c r="D43" s="81">
        <f>ROUNDDOWN((SUM(D31:D42))*0.3,0)</f>
        <v>0</v>
      </c>
      <c r="E43" s="15"/>
      <c r="F43" s="197" t="s">
        <v>188</v>
      </c>
      <c r="G43" s="197"/>
      <c r="H43" s="197"/>
      <c r="I43" s="197"/>
      <c r="J43" s="197"/>
      <c r="K43" s="197"/>
      <c r="L43" s="220"/>
      <c r="M43" s="220"/>
      <c r="O43" s="60"/>
      <c r="P43" s="60"/>
      <c r="Q43" s="60"/>
    </row>
    <row r="44" spans="2:17" s="3" customFormat="1" ht="17.100000000000001" customHeight="1" x14ac:dyDescent="0.15">
      <c r="B44" s="201" t="s">
        <v>108</v>
      </c>
      <c r="C44" s="202"/>
      <c r="D44" s="81">
        <f>SUM(D31:D43)</f>
        <v>0</v>
      </c>
      <c r="E44" s="12"/>
      <c r="F44" s="197"/>
      <c r="G44" s="197"/>
      <c r="H44" s="197"/>
      <c r="I44" s="197"/>
      <c r="J44" s="197"/>
      <c r="K44" s="197"/>
      <c r="L44" s="220"/>
      <c r="M44" s="220"/>
      <c r="O44" s="60"/>
      <c r="P44" s="60"/>
      <c r="Q44" s="61"/>
    </row>
    <row r="45" spans="2:17" s="3" customFormat="1" ht="15" customHeight="1" x14ac:dyDescent="0.4">
      <c r="B45" s="62"/>
      <c r="C45" s="62"/>
      <c r="D45" s="63"/>
      <c r="E45" s="13"/>
      <c r="F45" s="64"/>
      <c r="G45" s="20"/>
      <c r="H45" s="20"/>
      <c r="I45" s="20"/>
      <c r="J45" s="20"/>
      <c r="K45" s="20"/>
      <c r="O45" s="60"/>
      <c r="P45" s="60"/>
      <c r="Q45" s="61"/>
    </row>
    <row r="46" spans="2:17" s="3" customFormat="1" ht="15" customHeight="1" x14ac:dyDescent="0.4">
      <c r="B46" s="65" t="s">
        <v>165</v>
      </c>
      <c r="C46" s="62"/>
      <c r="D46" s="63"/>
      <c r="E46" s="13"/>
      <c r="F46" s="64"/>
      <c r="G46" s="20"/>
      <c r="H46" s="20"/>
      <c r="I46" s="20"/>
      <c r="J46" s="20"/>
      <c r="K46" s="20"/>
      <c r="O46" s="60"/>
      <c r="P46" s="60"/>
      <c r="Q46" s="60"/>
    </row>
    <row r="47" spans="2:17" ht="17.100000000000001" customHeight="1" x14ac:dyDescent="0.15">
      <c r="B47" s="216" t="s">
        <v>80</v>
      </c>
      <c r="C47" s="216"/>
      <c r="D47" s="66" t="s">
        <v>81</v>
      </c>
      <c r="E47" s="273" t="s">
        <v>82</v>
      </c>
      <c r="F47" s="274"/>
      <c r="G47" s="274"/>
      <c r="H47" s="274"/>
      <c r="I47" s="274"/>
      <c r="J47" s="274"/>
      <c r="K47" s="274"/>
      <c r="L47" s="274"/>
      <c r="M47" s="275"/>
      <c r="O47" s="61"/>
      <c r="P47" s="61"/>
      <c r="Q47" s="61"/>
    </row>
    <row r="48" spans="2:17" ht="17.100000000000001" customHeight="1" x14ac:dyDescent="0.15">
      <c r="B48" s="199" t="s">
        <v>148</v>
      </c>
      <c r="C48" s="200"/>
      <c r="D48" s="85">
        <f>'別紙（1）24週まで'!E36+'別紙（2）25週から104週'!E34+'別紙（3）105週以上'!E34+'別紙（4）抗がん剤第1相、第2相'!E36+'別紙（5）抗がん剤第3相、第4相 、拡大'!E36</f>
        <v>0</v>
      </c>
      <c r="E48" s="266" t="s">
        <v>152</v>
      </c>
      <c r="F48" s="267"/>
      <c r="G48" s="267"/>
      <c r="H48" s="267"/>
      <c r="I48" s="267"/>
      <c r="J48" s="267"/>
      <c r="K48" s="267"/>
      <c r="L48" s="267"/>
      <c r="M48" s="268"/>
      <c r="O48" s="61"/>
      <c r="P48" s="61"/>
      <c r="Q48" s="61"/>
    </row>
    <row r="49" spans="1:17" ht="17.100000000000001" customHeight="1" x14ac:dyDescent="0.15">
      <c r="B49" s="199" t="s">
        <v>149</v>
      </c>
      <c r="C49" s="200"/>
      <c r="D49" s="85">
        <f>'別紙（1）24週まで'!E40+'別紙（2）25週から104週'!E39+'別紙（3）105週以上'!E39+'別紙（4）抗がん剤第1相、第2相'!E40+'別紙（5）抗がん剤第3相、第4相 、拡大'!E40</f>
        <v>0</v>
      </c>
      <c r="E49" s="266" t="s">
        <v>152</v>
      </c>
      <c r="F49" s="267"/>
      <c r="G49" s="267"/>
      <c r="H49" s="267"/>
      <c r="I49" s="267"/>
      <c r="J49" s="267"/>
      <c r="K49" s="267"/>
      <c r="L49" s="267"/>
      <c r="M49" s="268"/>
      <c r="O49" s="61"/>
      <c r="P49" s="61"/>
      <c r="Q49" s="61"/>
    </row>
    <row r="50" spans="1:17" ht="17.100000000000001" customHeight="1" x14ac:dyDescent="0.15">
      <c r="B50" s="199" t="s">
        <v>150</v>
      </c>
      <c r="C50" s="200"/>
      <c r="D50" s="85">
        <f>'別紙（1）24週まで'!E44+'別紙（2）25週から104週'!E44+'別紙（3）105週以上'!E44+'別紙（4）抗がん剤第1相、第2相'!E44+'別紙（5）抗がん剤第3相、第4相 、拡大'!E44</f>
        <v>0</v>
      </c>
      <c r="E50" s="266" t="s">
        <v>152</v>
      </c>
      <c r="F50" s="267"/>
      <c r="G50" s="267"/>
      <c r="H50" s="267"/>
      <c r="I50" s="267"/>
      <c r="J50" s="267"/>
      <c r="K50" s="267"/>
      <c r="L50" s="267"/>
      <c r="M50" s="268"/>
      <c r="O50" s="61"/>
      <c r="P50" s="61"/>
      <c r="Q50" s="61"/>
    </row>
    <row r="51" spans="1:17" ht="17.100000000000001" customHeight="1" x14ac:dyDescent="0.15">
      <c r="B51" s="199" t="s">
        <v>151</v>
      </c>
      <c r="C51" s="200"/>
      <c r="D51" s="85">
        <f>'別紙（1）24週まで'!E45+'別紙（2）25週から104週'!E45+'別紙（3）105週以上'!E45+'別紙（4）抗がん剤第1相、第2相'!E45+'別紙（5）抗がん剤第3相、第4相 、拡大'!E45</f>
        <v>0</v>
      </c>
      <c r="E51" s="266" t="s">
        <v>152</v>
      </c>
      <c r="F51" s="267"/>
      <c r="G51" s="267"/>
      <c r="H51" s="267"/>
      <c r="I51" s="267"/>
      <c r="J51" s="267"/>
      <c r="K51" s="267"/>
      <c r="L51" s="267"/>
      <c r="M51" s="268"/>
      <c r="O51" s="61"/>
      <c r="P51" s="61"/>
      <c r="Q51" s="61"/>
    </row>
    <row r="52" spans="1:17" s="3" customFormat="1" ht="16.5" customHeight="1" x14ac:dyDescent="0.4">
      <c r="B52" s="216" t="s">
        <v>109</v>
      </c>
      <c r="C52" s="216"/>
      <c r="D52" s="81">
        <f>SUM(D48:D51)</f>
        <v>0</v>
      </c>
      <c r="E52" s="250"/>
      <c r="F52" s="251"/>
      <c r="G52" s="251"/>
      <c r="H52" s="251"/>
      <c r="I52" s="251"/>
      <c r="J52" s="251"/>
      <c r="K52" s="251"/>
      <c r="L52" s="251"/>
      <c r="M52" s="252"/>
      <c r="O52" s="60"/>
      <c r="P52" s="60"/>
      <c r="Q52" s="60"/>
    </row>
    <row r="53" spans="1:17" s="3" customFormat="1" ht="15" customHeight="1" x14ac:dyDescent="0.4"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O53" s="34"/>
      <c r="P53" s="34"/>
      <c r="Q53" s="34"/>
    </row>
    <row r="54" spans="1:17" ht="15" customHeight="1" x14ac:dyDescent="0.15">
      <c r="B54" s="218" t="s">
        <v>111</v>
      </c>
      <c r="C54" s="218"/>
      <c r="D54" s="219"/>
      <c r="E54" s="217"/>
      <c r="F54" s="217"/>
      <c r="G54" s="217"/>
      <c r="H54" s="217"/>
      <c r="I54" s="217"/>
      <c r="J54" s="217"/>
      <c r="K54" s="217"/>
    </row>
    <row r="55" spans="1:17" ht="17.100000000000001" customHeight="1" x14ac:dyDescent="0.15">
      <c r="B55" s="214" t="s">
        <v>80</v>
      </c>
      <c r="C55" s="215"/>
      <c r="D55" s="67" t="s">
        <v>81</v>
      </c>
      <c r="E55" s="66" t="s">
        <v>139</v>
      </c>
      <c r="F55" s="196" t="s">
        <v>82</v>
      </c>
      <c r="G55" s="196"/>
      <c r="H55" s="196"/>
      <c r="I55" s="196"/>
      <c r="J55" s="196"/>
      <c r="K55" s="196"/>
      <c r="L55" s="220"/>
      <c r="M55" s="220"/>
      <c r="N55" s="68"/>
      <c r="O55" s="68"/>
      <c r="P55" s="68"/>
      <c r="Q55" s="68"/>
    </row>
    <row r="56" spans="1:17" ht="15" customHeight="1" x14ac:dyDescent="0.15">
      <c r="B56" s="230" t="s">
        <v>97</v>
      </c>
      <c r="C56" s="231"/>
      <c r="D56" s="227">
        <f>(G56*50000*1.1)+(J57*20000*1.1)+(J58*20000*1.1)</f>
        <v>0</v>
      </c>
      <c r="E56" s="15"/>
      <c r="F56" s="36" t="s">
        <v>132</v>
      </c>
      <c r="G56" s="38"/>
      <c r="H56" s="198" t="s">
        <v>133</v>
      </c>
      <c r="I56" s="198"/>
      <c r="J56" s="198"/>
      <c r="K56" s="198"/>
      <c r="L56" s="220"/>
      <c r="M56" s="220"/>
      <c r="N56" s="68"/>
      <c r="O56" s="68"/>
      <c r="P56" s="68"/>
      <c r="Q56" s="68"/>
    </row>
    <row r="57" spans="1:17" ht="15.75" customHeight="1" x14ac:dyDescent="0.15">
      <c r="B57" s="232"/>
      <c r="C57" s="233"/>
      <c r="D57" s="228"/>
      <c r="E57" s="69"/>
      <c r="F57" s="287" t="s">
        <v>153</v>
      </c>
      <c r="G57" s="288"/>
      <c r="H57" s="288"/>
      <c r="I57" s="289"/>
      <c r="J57" s="43"/>
      <c r="K57" s="236" t="s">
        <v>161</v>
      </c>
      <c r="L57" s="236"/>
      <c r="M57" s="236"/>
      <c r="N57" s="70"/>
      <c r="O57" s="57"/>
      <c r="P57" s="68"/>
      <c r="Q57" s="68"/>
    </row>
    <row r="58" spans="1:17" ht="15.75" customHeight="1" thickBot="1" x14ac:dyDescent="0.2">
      <c r="B58" s="234"/>
      <c r="C58" s="235"/>
      <c r="D58" s="229"/>
      <c r="E58" s="71"/>
      <c r="F58" s="290" t="s">
        <v>173</v>
      </c>
      <c r="G58" s="291"/>
      <c r="H58" s="291"/>
      <c r="I58" s="292"/>
      <c r="J58" s="72"/>
      <c r="K58" s="237" t="s">
        <v>154</v>
      </c>
      <c r="L58" s="237"/>
      <c r="M58" s="237"/>
      <c r="N58" s="70"/>
      <c r="O58" s="57"/>
      <c r="P58" s="68"/>
      <c r="Q58" s="68"/>
    </row>
    <row r="59" spans="1:17" ht="15.75" customHeight="1" x14ac:dyDescent="0.15">
      <c r="B59" s="199" t="s">
        <v>98</v>
      </c>
      <c r="C59" s="200"/>
      <c r="D59" s="86">
        <f>G59*7000</f>
        <v>0</v>
      </c>
      <c r="E59" s="15"/>
      <c r="F59" s="47" t="s">
        <v>95</v>
      </c>
      <c r="G59" s="48"/>
      <c r="H59" s="279" t="s">
        <v>99</v>
      </c>
      <c r="I59" s="279"/>
      <c r="J59" s="279"/>
      <c r="K59" s="279"/>
      <c r="L59" s="279"/>
      <c r="M59" s="279"/>
      <c r="N59" s="70"/>
      <c r="O59" s="73"/>
      <c r="P59" s="68"/>
      <c r="Q59" s="68"/>
    </row>
    <row r="60" spans="1:17" ht="15" customHeight="1" x14ac:dyDescent="0.15">
      <c r="B60" s="199" t="s">
        <v>100</v>
      </c>
      <c r="C60" s="200"/>
      <c r="D60" s="87">
        <f>ROUNDDOWN((D56+D59)*0.2,0)</f>
        <v>0</v>
      </c>
      <c r="E60" s="15"/>
      <c r="F60" s="197" t="s">
        <v>189</v>
      </c>
      <c r="G60" s="197"/>
      <c r="H60" s="197"/>
      <c r="I60" s="197"/>
      <c r="J60" s="197"/>
      <c r="K60" s="197"/>
      <c r="L60" s="197"/>
      <c r="M60" s="197"/>
      <c r="N60" s="68"/>
      <c r="O60" s="68"/>
      <c r="P60" s="68"/>
      <c r="Q60" s="68"/>
    </row>
    <row r="61" spans="1:17" ht="15" customHeight="1" x14ac:dyDescent="0.15">
      <c r="B61" s="199" t="s">
        <v>101</v>
      </c>
      <c r="C61" s="200"/>
      <c r="D61" s="87">
        <f>ROUNDDOWN((D56+D59+D60)*0.3,0)</f>
        <v>0</v>
      </c>
      <c r="E61" s="15"/>
      <c r="F61" s="197" t="s">
        <v>190</v>
      </c>
      <c r="G61" s="197"/>
      <c r="H61" s="197"/>
      <c r="I61" s="197"/>
      <c r="J61" s="197"/>
      <c r="K61" s="197"/>
      <c r="L61" s="197"/>
      <c r="M61" s="197"/>
    </row>
    <row r="62" spans="1:17" ht="15" customHeight="1" x14ac:dyDescent="0.15">
      <c r="B62" s="201" t="s">
        <v>113</v>
      </c>
      <c r="C62" s="202"/>
      <c r="D62" s="86">
        <f>SUM(D56:D61)</f>
        <v>0</v>
      </c>
      <c r="E62" s="74"/>
      <c r="F62" s="293"/>
      <c r="G62" s="293"/>
      <c r="H62" s="293"/>
      <c r="I62" s="293"/>
      <c r="J62" s="293"/>
      <c r="K62" s="293"/>
      <c r="L62" s="293"/>
      <c r="M62" s="293"/>
    </row>
    <row r="63" spans="1:17" ht="17.100000000000001" customHeight="1" thickBot="1" x14ac:dyDescent="0.2">
      <c r="F63" s="75"/>
      <c r="G63" s="75"/>
      <c r="H63" s="75"/>
      <c r="I63" s="75"/>
      <c r="J63" s="75"/>
      <c r="K63" s="75"/>
      <c r="L63" s="76"/>
      <c r="M63" s="76"/>
    </row>
    <row r="64" spans="1:17" ht="22.5" customHeight="1" thickTop="1" thickBot="1" x14ac:dyDescent="0.2">
      <c r="A64" s="30"/>
      <c r="B64" s="210" t="s">
        <v>112</v>
      </c>
      <c r="C64" s="211"/>
      <c r="D64" s="88">
        <f>D18+D27+D44+D52+D62</f>
        <v>0</v>
      </c>
      <c r="E64" s="284"/>
      <c r="F64" s="285"/>
      <c r="G64" s="285"/>
      <c r="H64" s="285"/>
      <c r="I64" s="285"/>
      <c r="J64" s="285"/>
      <c r="K64" s="285"/>
      <c r="L64" s="285"/>
      <c r="M64" s="286"/>
    </row>
    <row r="65" spans="1:11" ht="24.95" customHeight="1" thickTop="1" x14ac:dyDescent="0.15">
      <c r="A65" s="30"/>
      <c r="F65" s="77"/>
      <c r="G65" s="78"/>
      <c r="H65" s="77"/>
      <c r="I65" s="77"/>
      <c r="J65" s="77"/>
      <c r="K65" s="77"/>
    </row>
    <row r="66" spans="1:11" x14ac:dyDescent="0.15">
      <c r="B66" s="79" t="s">
        <v>102</v>
      </c>
      <c r="F66" s="8"/>
      <c r="G66" s="8"/>
      <c r="H66" s="8"/>
      <c r="I66" s="8"/>
      <c r="J66" s="8"/>
      <c r="K66" s="8"/>
    </row>
    <row r="67" spans="1:11" x14ac:dyDescent="0.15">
      <c r="B67" s="79" t="s">
        <v>103</v>
      </c>
      <c r="D67" s="89">
        <f>D13+D14+D15+D24+D48+D56</f>
        <v>0</v>
      </c>
      <c r="E67" s="80"/>
      <c r="F67" s="8"/>
      <c r="G67" s="8"/>
      <c r="H67" s="8"/>
      <c r="I67" s="8"/>
      <c r="J67" s="8"/>
      <c r="K67" s="8"/>
    </row>
    <row r="68" spans="1:11" x14ac:dyDescent="0.15">
      <c r="B68" s="79" t="s">
        <v>169</v>
      </c>
      <c r="D68" s="89">
        <f>D11+D12+D16+D22+D23+D25+D33+D38+D39+D42+D49+D50+D59+D60</f>
        <v>0</v>
      </c>
      <c r="E68" s="80"/>
      <c r="F68" s="8"/>
      <c r="G68" s="8"/>
      <c r="H68" s="8"/>
      <c r="I68" s="8"/>
      <c r="J68" s="8"/>
      <c r="K68" s="8"/>
    </row>
    <row r="69" spans="1:11" x14ac:dyDescent="0.15">
      <c r="B69" s="79" t="s">
        <v>104</v>
      </c>
      <c r="D69" s="89">
        <f>D32</f>
        <v>0</v>
      </c>
      <c r="E69" s="80"/>
      <c r="F69" s="8"/>
      <c r="G69" s="8"/>
      <c r="H69" s="8"/>
      <c r="I69" s="8"/>
      <c r="J69" s="8"/>
      <c r="K69" s="8"/>
    </row>
    <row r="70" spans="1:11" x14ac:dyDescent="0.15">
      <c r="B70" s="79" t="s">
        <v>176</v>
      </c>
      <c r="D70" s="89">
        <f>D31</f>
        <v>0</v>
      </c>
      <c r="E70" s="80"/>
      <c r="F70" s="8"/>
      <c r="G70" s="8"/>
      <c r="H70" s="8"/>
      <c r="I70" s="8"/>
      <c r="J70" s="8"/>
      <c r="K70" s="8"/>
    </row>
    <row r="71" spans="1:11" x14ac:dyDescent="0.15">
      <c r="B71" s="79" t="s">
        <v>147</v>
      </c>
      <c r="D71" s="89">
        <f>D34</f>
        <v>0</v>
      </c>
      <c r="E71" s="80"/>
      <c r="F71" s="8"/>
      <c r="G71" s="8"/>
      <c r="H71" s="8"/>
      <c r="I71" s="8"/>
      <c r="J71" s="8"/>
      <c r="K71" s="8"/>
    </row>
    <row r="72" spans="1:11" x14ac:dyDescent="0.15">
      <c r="B72" s="79" t="s">
        <v>175</v>
      </c>
      <c r="D72" s="89">
        <f>D35</f>
        <v>0</v>
      </c>
      <c r="E72" s="80"/>
      <c r="F72" s="8"/>
      <c r="G72" s="8"/>
      <c r="H72" s="8"/>
      <c r="I72" s="8"/>
      <c r="J72" s="8"/>
      <c r="K72" s="8"/>
    </row>
    <row r="73" spans="1:11" x14ac:dyDescent="0.15">
      <c r="B73" s="79" t="s">
        <v>90</v>
      </c>
      <c r="D73" s="89">
        <f>D17+D43+D51+D26+D61</f>
        <v>0</v>
      </c>
      <c r="E73" s="80"/>
      <c r="F73" s="8"/>
      <c r="G73" s="8"/>
      <c r="H73" s="8"/>
      <c r="I73" s="8"/>
      <c r="J73" s="8"/>
      <c r="K73" s="8"/>
    </row>
    <row r="74" spans="1:11" x14ac:dyDescent="0.15">
      <c r="B74" s="79" t="s">
        <v>105</v>
      </c>
      <c r="D74" s="89">
        <f>SUM(D67:D73)</f>
        <v>0</v>
      </c>
      <c r="E74" s="80"/>
      <c r="F74" s="8"/>
      <c r="G74" s="8"/>
      <c r="H74" s="8"/>
      <c r="I74" s="8"/>
      <c r="J74" s="8"/>
      <c r="K74" s="8"/>
    </row>
    <row r="75" spans="1:11" x14ac:dyDescent="0.15">
      <c r="F75" s="8"/>
      <c r="G75" s="8"/>
      <c r="H75" s="8"/>
      <c r="I75" s="8"/>
      <c r="J75" s="8"/>
      <c r="K75" s="8"/>
    </row>
    <row r="76" spans="1:11" x14ac:dyDescent="0.15">
      <c r="F76" s="8"/>
      <c r="G76" s="8"/>
      <c r="H76" s="8"/>
      <c r="I76" s="8"/>
      <c r="J76" s="8"/>
      <c r="K76" s="8"/>
    </row>
  </sheetData>
  <sheetProtection sheet="1" objects="1" scenarios="1"/>
  <mergeCells count="111">
    <mergeCell ref="E64:M64"/>
    <mergeCell ref="F57:I57"/>
    <mergeCell ref="F58:I58"/>
    <mergeCell ref="F62:M62"/>
    <mergeCell ref="F61:M61"/>
    <mergeCell ref="F60:M60"/>
    <mergeCell ref="H59:M59"/>
    <mergeCell ref="F24:M24"/>
    <mergeCell ref="F55:M55"/>
    <mergeCell ref="E47:M47"/>
    <mergeCell ref="E48:M48"/>
    <mergeCell ref="F23:M23"/>
    <mergeCell ref="F43:M43"/>
    <mergeCell ref="H42:M42"/>
    <mergeCell ref="K41:M41"/>
    <mergeCell ref="K34:M34"/>
    <mergeCell ref="K35:M35"/>
    <mergeCell ref="K36:M36"/>
    <mergeCell ref="K37:M37"/>
    <mergeCell ref="H38:M38"/>
    <mergeCell ref="K39:M39"/>
    <mergeCell ref="K40:M40"/>
    <mergeCell ref="K33:M33"/>
    <mergeCell ref="F29:K29"/>
    <mergeCell ref="F22:M22"/>
    <mergeCell ref="F21:M21"/>
    <mergeCell ref="B19:K19"/>
    <mergeCell ref="B21:C21"/>
    <mergeCell ref="B10:C10"/>
    <mergeCell ref="B11:C11"/>
    <mergeCell ref="B13:C13"/>
    <mergeCell ref="F17:M17"/>
    <mergeCell ref="F16:M16"/>
    <mergeCell ref="F15:M15"/>
    <mergeCell ref="F14:M14"/>
    <mergeCell ref="F12:M12"/>
    <mergeCell ref="F11:M11"/>
    <mergeCell ref="F10:M10"/>
    <mergeCell ref="F13:M13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F39:H39"/>
    <mergeCell ref="F40:H40"/>
    <mergeCell ref="F41:H41"/>
    <mergeCell ref="D39:D41"/>
    <mergeCell ref="F44:M44"/>
    <mergeCell ref="B48:C48"/>
    <mergeCell ref="E51:M51"/>
    <mergeCell ref="E50:M50"/>
    <mergeCell ref="E49:M49"/>
    <mergeCell ref="B64:C64"/>
    <mergeCell ref="B23:C23"/>
    <mergeCell ref="B24:C24"/>
    <mergeCell ref="B59:C59"/>
    <mergeCell ref="B60:C60"/>
    <mergeCell ref="B61:C61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B33:C33"/>
    <mergeCell ref="B51:C51"/>
    <mergeCell ref="B50:C50"/>
    <mergeCell ref="B49:C49"/>
    <mergeCell ref="B62:C62"/>
    <mergeCell ref="B34:C34"/>
    <mergeCell ref="C3:M3"/>
    <mergeCell ref="C4:M4"/>
    <mergeCell ref="C5:M5"/>
    <mergeCell ref="C6:M6"/>
    <mergeCell ref="C7:M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32:C32"/>
    <mergeCell ref="B29:C29"/>
  </mergeCells>
  <phoneticPr fontId="1"/>
  <conditionalFormatting sqref="E24 E31 E33:E37">
    <cfRule type="containsBlanks" dxfId="24" priority="34">
      <formula>LEN(TRIM(E24))=0</formula>
    </cfRule>
  </conditionalFormatting>
  <conditionalFormatting sqref="E57:E58">
    <cfRule type="containsBlanks" dxfId="23" priority="33">
      <formula>LEN(TRIM(E57))=0</formula>
    </cfRule>
  </conditionalFormatting>
  <conditionalFormatting sqref="B31:M31">
    <cfRule type="expression" dxfId="22" priority="32">
      <formula>$E31="無"</formula>
    </cfRule>
  </conditionalFormatting>
  <conditionalFormatting sqref="B24:M24">
    <cfRule type="expression" dxfId="21" priority="31">
      <formula>$E24="無"</formula>
    </cfRule>
  </conditionalFormatting>
  <conditionalFormatting sqref="B33:M33">
    <cfRule type="expression" dxfId="20" priority="30">
      <formula>$E33="無"</formula>
    </cfRule>
  </conditionalFormatting>
  <conditionalFormatting sqref="B34:M34">
    <cfRule type="expression" dxfId="19" priority="29">
      <formula>$E34="無"</formula>
    </cfRule>
  </conditionalFormatting>
  <conditionalFormatting sqref="F36:M36">
    <cfRule type="expression" dxfId="18" priority="27">
      <formula>$E35="無"</formula>
    </cfRule>
  </conditionalFormatting>
  <conditionalFormatting sqref="F37:M37">
    <cfRule type="expression" dxfId="17" priority="26">
      <formula>$E35="無"</formula>
    </cfRule>
  </conditionalFormatting>
  <conditionalFormatting sqref="B35:M37">
    <cfRule type="expression" dxfId="16" priority="25">
      <formula>$E35="無"</formula>
    </cfRule>
  </conditionalFormatting>
  <conditionalFormatting sqref="E57:M57">
    <cfRule type="expression" dxfId="15" priority="17">
      <formula>$E57="無"</formula>
    </cfRule>
  </conditionalFormatting>
  <conditionalFormatting sqref="E58 J58:M58">
    <cfRule type="expression" dxfId="14" priority="16">
      <formula>$E58="無"</formula>
    </cfRule>
  </conditionalFormatting>
  <conditionalFormatting sqref="F58:I58">
    <cfRule type="expression" dxfId="13" priority="15">
      <formula>$E58="無"</formula>
    </cfRule>
  </conditionalFormatting>
  <conditionalFormatting sqref="E13">
    <cfRule type="containsBlanks" dxfId="12" priority="11">
      <formula>LEN(TRIM(E13))=0</formula>
    </cfRule>
  </conditionalFormatting>
  <conditionalFormatting sqref="E14">
    <cfRule type="containsBlanks" dxfId="11" priority="9">
      <formula>LEN(TRIM(E14))=0</formula>
    </cfRule>
  </conditionalFormatting>
  <conditionalFormatting sqref="E14">
    <cfRule type="expression" dxfId="10" priority="8">
      <formula>$E14="無"</formula>
    </cfRule>
  </conditionalFormatting>
  <conditionalFormatting sqref="E15">
    <cfRule type="containsBlanks" dxfId="9" priority="7">
      <formula>LEN(TRIM(E15))=0</formula>
    </cfRule>
  </conditionalFormatting>
  <conditionalFormatting sqref="E15">
    <cfRule type="expression" dxfId="8" priority="6">
      <formula>$E15="無"</formula>
    </cfRule>
  </conditionalFormatting>
  <conditionalFormatting sqref="B13:M13">
    <cfRule type="expression" dxfId="7" priority="5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41 E57:E58 E13:E15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6" orientation="portrait" horizontalDpi="300" verticalDpi="300" r:id="rId1"/>
  <headerFooter alignWithMargins="0">
    <oddHeader>&amp;L【浜医様式Mk1-2smo】</oddHeader>
  </headerFooter>
  <rowBreaks count="1" manualBreakCount="1">
    <brk id="64" min="1" max="12" man="1"/>
  </rowBreaks>
  <ignoredErrors>
    <ignoredError sqref="D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22" zoomScaleNormal="100" zoomScaleSheetLayoutView="100" workbookViewId="0">
      <selection activeCell="I51" sqref="I51"/>
    </sheetView>
  </sheetViews>
  <sheetFormatPr defaultRowHeight="18.75" x14ac:dyDescent="0.4"/>
  <cols>
    <col min="1" max="2" width="9" style="91"/>
    <col min="3" max="14" width="7" style="91" customWidth="1"/>
    <col min="15" max="17" width="6.625" style="91" customWidth="1"/>
    <col min="18" max="16384" width="9" style="91"/>
  </cols>
  <sheetData>
    <row r="1" spans="1:15" ht="24" x14ac:dyDescent="0.5">
      <c r="A1" s="90" t="s">
        <v>140</v>
      </c>
    </row>
    <row r="3" spans="1:15" ht="23.25" customHeight="1" x14ac:dyDescent="0.4">
      <c r="B3" s="92"/>
      <c r="C3" s="326" t="s">
        <v>0</v>
      </c>
      <c r="D3" s="326"/>
      <c r="E3" s="326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3.5" customHeight="1" x14ac:dyDescent="0.4">
      <c r="B4" s="92"/>
      <c r="C4" s="92"/>
      <c r="D4" s="92"/>
      <c r="E4" s="92"/>
      <c r="F4" s="310" t="s">
        <v>1</v>
      </c>
      <c r="G4" s="311"/>
      <c r="H4" s="312"/>
      <c r="I4" s="92"/>
      <c r="J4" s="92"/>
      <c r="K4" s="92"/>
      <c r="L4" s="92"/>
      <c r="M4" s="92"/>
      <c r="N4" s="92"/>
      <c r="O4" s="92"/>
    </row>
    <row r="5" spans="1:15" ht="13.5" customHeight="1" x14ac:dyDescent="0.4">
      <c r="B5" s="92"/>
      <c r="C5" s="92"/>
      <c r="D5" s="92"/>
      <c r="E5" s="92"/>
      <c r="F5" s="313"/>
      <c r="G5" s="314"/>
      <c r="H5" s="315"/>
      <c r="I5" s="92"/>
      <c r="J5" s="92"/>
      <c r="K5" s="92"/>
      <c r="L5" s="92"/>
      <c r="M5" s="92"/>
      <c r="N5" s="92"/>
      <c r="O5" s="92"/>
    </row>
    <row r="6" spans="1:15" ht="13.5" customHeight="1" x14ac:dyDescent="0.4">
      <c r="B6" s="92"/>
      <c r="C6" s="92"/>
      <c r="D6" s="92"/>
      <c r="E6" s="92"/>
      <c r="F6" s="313"/>
      <c r="G6" s="314"/>
      <c r="H6" s="315"/>
      <c r="I6" s="92"/>
      <c r="J6" s="92"/>
      <c r="K6" s="92"/>
      <c r="L6" s="92"/>
      <c r="M6" s="92"/>
      <c r="N6" s="92"/>
      <c r="O6" s="92"/>
    </row>
    <row r="7" spans="1:15" ht="13.5" customHeight="1" x14ac:dyDescent="0.4">
      <c r="B7" s="92"/>
      <c r="C7" s="92"/>
      <c r="D7" s="92"/>
      <c r="E7" s="92"/>
      <c r="F7" s="313"/>
      <c r="G7" s="314"/>
      <c r="H7" s="315"/>
      <c r="I7" s="92"/>
      <c r="J7" s="92"/>
      <c r="K7" s="92"/>
      <c r="L7" s="92"/>
      <c r="M7" s="92"/>
      <c r="N7" s="92"/>
      <c r="O7" s="92"/>
    </row>
    <row r="8" spans="1:15" ht="13.5" customHeight="1" x14ac:dyDescent="0.4">
      <c r="B8" s="92"/>
      <c r="C8" s="92"/>
      <c r="D8" s="92"/>
      <c r="E8" s="92"/>
      <c r="F8" s="313"/>
      <c r="G8" s="314"/>
      <c r="H8" s="315"/>
      <c r="I8" s="92"/>
      <c r="J8" s="92"/>
      <c r="K8" s="92"/>
      <c r="L8" s="92"/>
      <c r="M8" s="92"/>
      <c r="N8" s="92"/>
      <c r="O8" s="92"/>
    </row>
    <row r="9" spans="1:15" ht="13.5" customHeight="1" x14ac:dyDescent="0.4">
      <c r="B9" s="92"/>
      <c r="C9" s="92"/>
      <c r="D9" s="92"/>
      <c r="E9" s="92"/>
      <c r="F9" s="313"/>
      <c r="G9" s="314"/>
      <c r="H9" s="315"/>
      <c r="I9" s="92"/>
      <c r="J9" s="92"/>
      <c r="K9" s="92"/>
      <c r="L9" s="92"/>
      <c r="M9" s="92"/>
      <c r="N9" s="92"/>
      <c r="O9" s="92"/>
    </row>
    <row r="10" spans="1:15" ht="13.5" customHeight="1" x14ac:dyDescent="0.4">
      <c r="B10" s="92"/>
      <c r="C10" s="92"/>
      <c r="D10" s="92"/>
      <c r="E10" s="92"/>
      <c r="F10" s="313"/>
      <c r="G10" s="314"/>
      <c r="H10" s="315"/>
      <c r="I10" s="92"/>
      <c r="J10" s="92"/>
      <c r="K10" s="92"/>
      <c r="L10" s="92"/>
      <c r="M10" s="92"/>
      <c r="N10" s="92"/>
      <c r="O10" s="92"/>
    </row>
    <row r="11" spans="1:15" ht="13.5" customHeight="1" x14ac:dyDescent="0.4">
      <c r="B11" s="92"/>
      <c r="C11" s="92"/>
      <c r="D11" s="92"/>
      <c r="E11" s="92"/>
      <c r="F11" s="313"/>
      <c r="G11" s="314"/>
      <c r="H11" s="315"/>
      <c r="I11" s="92"/>
      <c r="J11" s="92"/>
      <c r="K11" s="92"/>
      <c r="L11" s="92"/>
      <c r="M11" s="92"/>
      <c r="N11" s="92"/>
      <c r="O11" s="92"/>
    </row>
    <row r="12" spans="1:15" ht="13.5" customHeight="1" x14ac:dyDescent="0.4">
      <c r="B12" s="92"/>
      <c r="C12" s="92"/>
      <c r="D12" s="92"/>
      <c r="E12" s="92"/>
      <c r="F12" s="313"/>
      <c r="G12" s="314"/>
      <c r="H12" s="315"/>
      <c r="I12" s="92"/>
      <c r="J12" s="92"/>
      <c r="K12" s="92"/>
      <c r="L12" s="92"/>
      <c r="M12" s="92"/>
      <c r="N12" s="92"/>
      <c r="O12" s="92"/>
    </row>
    <row r="13" spans="1:15" ht="13.5" customHeight="1" x14ac:dyDescent="0.4">
      <c r="B13" s="92"/>
      <c r="C13" s="92"/>
      <c r="D13" s="92"/>
      <c r="E13" s="92"/>
      <c r="F13" s="313"/>
      <c r="G13" s="314"/>
      <c r="H13" s="315"/>
      <c r="I13" s="92"/>
      <c r="J13" s="92"/>
      <c r="K13" s="92"/>
      <c r="L13" s="92"/>
      <c r="M13" s="92"/>
      <c r="N13" s="92"/>
      <c r="O13" s="92"/>
    </row>
    <row r="14" spans="1:15" ht="13.5" customHeight="1" x14ac:dyDescent="0.4">
      <c r="B14" s="92"/>
      <c r="C14" s="92"/>
      <c r="D14" s="92"/>
      <c r="E14" s="92"/>
      <c r="F14" s="313"/>
      <c r="G14" s="314"/>
      <c r="H14" s="315"/>
      <c r="I14" s="93"/>
      <c r="J14" s="93"/>
      <c r="K14" s="93"/>
      <c r="L14" s="93"/>
      <c r="M14" s="93"/>
      <c r="N14" s="93"/>
      <c r="O14" s="92"/>
    </row>
    <row r="15" spans="1:15" ht="13.5" customHeight="1" x14ac:dyDescent="0.4">
      <c r="B15" s="94"/>
      <c r="C15" s="94"/>
      <c r="D15" s="94"/>
      <c r="E15" s="92"/>
      <c r="F15" s="313"/>
      <c r="G15" s="314"/>
      <c r="H15" s="315"/>
      <c r="I15" s="304" t="s">
        <v>2</v>
      </c>
      <c r="J15" s="304"/>
      <c r="K15" s="305"/>
      <c r="L15" s="295" t="s">
        <v>3</v>
      </c>
      <c r="M15" s="296"/>
      <c r="N15" s="297"/>
      <c r="O15" s="92"/>
    </row>
    <row r="16" spans="1:15" ht="13.5" customHeight="1" x14ac:dyDescent="0.4">
      <c r="B16" s="94"/>
      <c r="C16" s="94"/>
      <c r="D16" s="94"/>
      <c r="E16" s="92"/>
      <c r="F16" s="313"/>
      <c r="G16" s="314"/>
      <c r="H16" s="315"/>
      <c r="I16" s="306"/>
      <c r="J16" s="306"/>
      <c r="K16" s="307"/>
      <c r="L16" s="298"/>
      <c r="M16" s="299"/>
      <c r="N16" s="300"/>
      <c r="O16" s="92"/>
    </row>
    <row r="17" spans="1:19" ht="13.5" customHeight="1" x14ac:dyDescent="0.4">
      <c r="B17" s="294" t="s">
        <v>4</v>
      </c>
      <c r="C17" s="95"/>
      <c r="D17" s="95"/>
      <c r="E17" s="92"/>
      <c r="F17" s="316"/>
      <c r="G17" s="317"/>
      <c r="H17" s="318"/>
      <c r="I17" s="308"/>
      <c r="J17" s="308"/>
      <c r="K17" s="309"/>
      <c r="L17" s="301"/>
      <c r="M17" s="302"/>
      <c r="N17" s="303"/>
      <c r="O17" s="294" t="s">
        <v>5</v>
      </c>
    </row>
    <row r="18" spans="1:19" ht="22.5" customHeight="1" x14ac:dyDescent="0.4">
      <c r="B18" s="294"/>
      <c r="C18" s="95"/>
      <c r="D18" s="95"/>
      <c r="E18" s="92"/>
      <c r="F18" s="327" t="s">
        <v>52</v>
      </c>
      <c r="G18" s="328"/>
      <c r="H18" s="328"/>
      <c r="I18" s="328"/>
      <c r="J18" s="328"/>
      <c r="K18" s="328"/>
      <c r="L18" s="328"/>
      <c r="M18" s="328"/>
      <c r="N18" s="329"/>
      <c r="O18" s="294"/>
    </row>
    <row r="19" spans="1:19" x14ac:dyDescent="0.4">
      <c r="B19" s="294"/>
      <c r="C19" s="95"/>
      <c r="D19" s="95"/>
      <c r="E19" s="92"/>
      <c r="F19" s="92"/>
      <c r="G19" s="92"/>
      <c r="H19" s="92"/>
      <c r="I19" s="93"/>
      <c r="J19" s="93"/>
      <c r="K19" s="93"/>
      <c r="L19" s="93"/>
      <c r="M19" s="93"/>
      <c r="N19" s="93"/>
      <c r="O19" s="294"/>
    </row>
    <row r="20" spans="1:19" x14ac:dyDescent="0.4">
      <c r="B20" s="294"/>
      <c r="C20" s="95"/>
      <c r="D20" s="95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294"/>
    </row>
    <row r="21" spans="1:19" ht="19.5" thickBot="1" x14ac:dyDescent="0.45">
      <c r="F21" s="96" t="s">
        <v>6</v>
      </c>
      <c r="G21" s="97"/>
      <c r="H21" s="97"/>
      <c r="I21" s="96" t="s">
        <v>7</v>
      </c>
      <c r="L21" s="96" t="s">
        <v>8</v>
      </c>
    </row>
    <row r="22" spans="1:19" ht="19.5" thickBot="1" x14ac:dyDescent="0.45">
      <c r="A22" s="98"/>
      <c r="B22" s="98"/>
      <c r="C22" s="98"/>
      <c r="D22" s="98"/>
      <c r="E22" s="99" t="s">
        <v>14</v>
      </c>
      <c r="F22" s="98"/>
      <c r="G22" s="99"/>
      <c r="H22" s="100">
        <f>ROUNDDOWN(N22*1/3,0)</f>
        <v>0</v>
      </c>
      <c r="I22" s="101"/>
      <c r="J22" s="102"/>
      <c r="K22" s="100">
        <f>H22*2</f>
        <v>0</v>
      </c>
      <c r="L22" s="101"/>
      <c r="M22" s="103"/>
      <c r="N22" s="104"/>
      <c r="O22" s="98"/>
      <c r="P22" s="98"/>
      <c r="Q22" s="98"/>
    </row>
    <row r="23" spans="1:19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9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102"/>
      <c r="O24" s="98"/>
      <c r="P24" s="98"/>
      <c r="Q24" s="98"/>
    </row>
    <row r="25" spans="1:19" x14ac:dyDescent="0.4">
      <c r="A25" s="98"/>
      <c r="B25" s="103" t="s">
        <v>53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9" ht="13.5" customHeight="1" x14ac:dyDescent="0.4">
      <c r="A26" s="98"/>
      <c r="B26" s="98"/>
      <c r="C26" s="319" t="s">
        <v>21</v>
      </c>
      <c r="D26" s="320"/>
      <c r="E26" s="321"/>
      <c r="F26" s="319" t="s">
        <v>22</v>
      </c>
      <c r="G26" s="320"/>
      <c r="H26" s="321"/>
      <c r="I26" s="319" t="s">
        <v>23</v>
      </c>
      <c r="J26" s="320"/>
      <c r="K26" s="321"/>
      <c r="L26" s="319" t="s">
        <v>24</v>
      </c>
      <c r="M26" s="320"/>
      <c r="N26" s="321"/>
      <c r="O26" s="319" t="s">
        <v>29</v>
      </c>
      <c r="P26" s="320"/>
      <c r="Q26" s="321"/>
    </row>
    <row r="27" spans="1:19" ht="13.5" customHeight="1" x14ac:dyDescent="0.4">
      <c r="A27" s="98"/>
      <c r="B27" s="98"/>
      <c r="C27" s="322"/>
      <c r="D27" s="323"/>
      <c r="E27" s="324"/>
      <c r="F27" s="322"/>
      <c r="G27" s="323"/>
      <c r="H27" s="324"/>
      <c r="I27" s="322"/>
      <c r="J27" s="323"/>
      <c r="K27" s="324"/>
      <c r="L27" s="322"/>
      <c r="M27" s="323"/>
      <c r="N27" s="324"/>
      <c r="O27" s="322"/>
      <c r="P27" s="323"/>
      <c r="Q27" s="324"/>
      <c r="R27" s="105" t="s">
        <v>50</v>
      </c>
    </row>
    <row r="28" spans="1:19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106"/>
      <c r="P28" s="98"/>
      <c r="Q28" s="98"/>
    </row>
    <row r="29" spans="1:19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106"/>
      <c r="P29" s="98"/>
      <c r="Q29" s="98"/>
    </row>
    <row r="30" spans="1:19" x14ac:dyDescent="0.4">
      <c r="A30" s="98"/>
      <c r="B30" s="98"/>
      <c r="C30" s="107" t="s">
        <v>25</v>
      </c>
      <c r="D30" s="108"/>
      <c r="E30" s="108"/>
      <c r="F30" s="107" t="s">
        <v>26</v>
      </c>
      <c r="G30" s="98"/>
      <c r="H30" s="98"/>
      <c r="I30" s="107" t="s">
        <v>27</v>
      </c>
      <c r="J30" s="98"/>
      <c r="K30" s="98"/>
      <c r="L30" s="107" t="s">
        <v>28</v>
      </c>
      <c r="M30" s="98"/>
      <c r="N30" s="98"/>
      <c r="O30" s="107" t="s">
        <v>30</v>
      </c>
      <c r="P30" s="98"/>
      <c r="Q30" s="98"/>
    </row>
    <row r="31" spans="1:19" x14ac:dyDescent="0.4">
      <c r="A31" s="98"/>
      <c r="B31" s="109">
        <f>N22</f>
        <v>0</v>
      </c>
      <c r="C31" s="110"/>
      <c r="D31" s="110"/>
      <c r="E31" s="109">
        <f>B31+($N$22-$K$22)</f>
        <v>0</v>
      </c>
      <c r="F31" s="110"/>
      <c r="G31" s="110"/>
      <c r="H31" s="109">
        <f>E31+($N$22-$K$22)</f>
        <v>0</v>
      </c>
      <c r="I31" s="110"/>
      <c r="J31" s="110"/>
      <c r="K31" s="109">
        <f>H31+($N$22-$K$22)</f>
        <v>0</v>
      </c>
      <c r="L31" s="110"/>
      <c r="M31" s="110"/>
      <c r="N31" s="109">
        <f>K31+($N$22-$K$22)</f>
        <v>0</v>
      </c>
      <c r="O31" s="98"/>
      <c r="P31" s="98"/>
      <c r="Q31" s="98"/>
      <c r="R31" s="111"/>
      <c r="S31" s="92"/>
    </row>
    <row r="32" spans="1:19" x14ac:dyDescent="0.4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R32" s="112"/>
      <c r="S32" s="92"/>
    </row>
    <row r="33" spans="2:20" x14ac:dyDescent="0.4">
      <c r="R33" s="113"/>
      <c r="S33" s="92"/>
    </row>
    <row r="35" spans="2:20" ht="19.5" x14ac:dyDescent="0.4">
      <c r="B35" s="335" t="s">
        <v>67</v>
      </c>
      <c r="C35" s="335"/>
      <c r="D35" s="335"/>
      <c r="E35" s="335" t="s">
        <v>56</v>
      </c>
      <c r="F35" s="361"/>
      <c r="G35" s="361" t="s">
        <v>64</v>
      </c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3"/>
    </row>
    <row r="36" spans="2:20" ht="20.25" customHeight="1" x14ac:dyDescent="0.4">
      <c r="B36" s="330" t="s">
        <v>68</v>
      </c>
      <c r="C36" s="330"/>
      <c r="D36" s="330"/>
      <c r="E36" s="336">
        <f>SUM(G36:H39)</f>
        <v>0</v>
      </c>
      <c r="F36" s="337"/>
      <c r="G36" s="366">
        <f>L36*$O$36*Q36*6000*1.1</f>
        <v>0</v>
      </c>
      <c r="H36" s="367"/>
      <c r="I36" s="364" t="s">
        <v>58</v>
      </c>
      <c r="J36" s="365"/>
      <c r="K36" s="481" t="s">
        <v>59</v>
      </c>
      <c r="L36" s="484"/>
      <c r="M36" s="338" t="s">
        <v>66</v>
      </c>
      <c r="N36" s="339"/>
      <c r="O36" s="487"/>
      <c r="P36" s="491" t="s">
        <v>60</v>
      </c>
      <c r="Q36" s="114">
        <v>0.7</v>
      </c>
      <c r="R36" s="358" t="s">
        <v>57</v>
      </c>
      <c r="S36" s="344" t="s">
        <v>65</v>
      </c>
    </row>
    <row r="37" spans="2:20" ht="19.5" x14ac:dyDescent="0.4">
      <c r="B37" s="330"/>
      <c r="C37" s="330"/>
      <c r="D37" s="330"/>
      <c r="E37" s="336"/>
      <c r="F37" s="337"/>
      <c r="G37" s="368">
        <f>L37*$O$36*Q37*6000*1.1</f>
        <v>0</v>
      </c>
      <c r="H37" s="369"/>
      <c r="I37" s="346" t="s">
        <v>61</v>
      </c>
      <c r="J37" s="347"/>
      <c r="K37" s="482" t="s">
        <v>59</v>
      </c>
      <c r="L37" s="485"/>
      <c r="M37" s="340"/>
      <c r="N37" s="341"/>
      <c r="O37" s="488"/>
      <c r="P37" s="123" t="s">
        <v>60</v>
      </c>
      <c r="Q37" s="116">
        <v>0.15</v>
      </c>
      <c r="R37" s="358"/>
      <c r="S37" s="344"/>
    </row>
    <row r="38" spans="2:20" ht="19.5" x14ac:dyDescent="0.4">
      <c r="B38" s="330"/>
      <c r="C38" s="330"/>
      <c r="D38" s="330"/>
      <c r="E38" s="336"/>
      <c r="F38" s="337"/>
      <c r="G38" s="366">
        <f>L38*$O$36*Q38*6000*1.1</f>
        <v>0</v>
      </c>
      <c r="H38" s="367"/>
      <c r="I38" s="364" t="s">
        <v>62</v>
      </c>
      <c r="J38" s="365"/>
      <c r="K38" s="482" t="s">
        <v>59</v>
      </c>
      <c r="L38" s="485"/>
      <c r="M38" s="340"/>
      <c r="N38" s="341"/>
      <c r="O38" s="488"/>
      <c r="P38" s="123" t="s">
        <v>60</v>
      </c>
      <c r="Q38" s="116">
        <v>0.15</v>
      </c>
      <c r="R38" s="358"/>
      <c r="S38" s="344"/>
    </row>
    <row r="39" spans="2:20" ht="19.5" x14ac:dyDescent="0.4">
      <c r="B39" s="330"/>
      <c r="C39" s="330"/>
      <c r="D39" s="330"/>
      <c r="E39" s="336"/>
      <c r="F39" s="337"/>
      <c r="G39" s="370">
        <f>L39*$O$36*Q39*6000*1.1</f>
        <v>0</v>
      </c>
      <c r="H39" s="371"/>
      <c r="I39" s="353" t="s">
        <v>63</v>
      </c>
      <c r="J39" s="354"/>
      <c r="K39" s="483" t="s">
        <v>59</v>
      </c>
      <c r="L39" s="486"/>
      <c r="M39" s="342"/>
      <c r="N39" s="343"/>
      <c r="O39" s="489"/>
      <c r="P39" s="125" t="s">
        <v>60</v>
      </c>
      <c r="Q39" s="118">
        <v>0.1</v>
      </c>
      <c r="R39" s="359"/>
      <c r="S39" s="345"/>
    </row>
    <row r="40" spans="2:20" ht="19.5" x14ac:dyDescent="0.4">
      <c r="B40" s="325" t="s">
        <v>69</v>
      </c>
      <c r="C40" s="325"/>
      <c r="D40" s="325"/>
      <c r="E40" s="336">
        <f>SUM(G40:H43)</f>
        <v>0</v>
      </c>
      <c r="F40" s="337"/>
      <c r="G40" s="331">
        <f>L40*$O$40*Q40*1500*1.1</f>
        <v>0</v>
      </c>
      <c r="H40" s="332"/>
      <c r="I40" s="333" t="s">
        <v>58</v>
      </c>
      <c r="J40" s="334"/>
      <c r="K40" s="119" t="s">
        <v>59</v>
      </c>
      <c r="L40" s="138">
        <f>L36</f>
        <v>0</v>
      </c>
      <c r="M40" s="413" t="s">
        <v>66</v>
      </c>
      <c r="N40" s="339"/>
      <c r="O40" s="490">
        <f>O36</f>
        <v>0</v>
      </c>
      <c r="P40" s="120" t="s">
        <v>60</v>
      </c>
      <c r="Q40" s="114">
        <v>0.7</v>
      </c>
      <c r="R40" s="357" t="s">
        <v>167</v>
      </c>
      <c r="S40" s="360" t="s">
        <v>65</v>
      </c>
      <c r="T40" s="121"/>
    </row>
    <row r="41" spans="2:20" ht="19.5" x14ac:dyDescent="0.4">
      <c r="B41" s="325"/>
      <c r="C41" s="325"/>
      <c r="D41" s="325"/>
      <c r="E41" s="336"/>
      <c r="F41" s="337"/>
      <c r="G41" s="331">
        <f>L41*$O$40*Q41*1500*1.1</f>
        <v>0</v>
      </c>
      <c r="H41" s="332"/>
      <c r="I41" s="346" t="s">
        <v>61</v>
      </c>
      <c r="J41" s="347"/>
      <c r="K41" s="122" t="s">
        <v>59</v>
      </c>
      <c r="L41" s="139">
        <f t="shared" ref="L41:L43" si="0">L37</f>
        <v>0</v>
      </c>
      <c r="M41" s="340"/>
      <c r="N41" s="341"/>
      <c r="O41" s="355"/>
      <c r="P41" s="123" t="s">
        <v>60</v>
      </c>
      <c r="Q41" s="116">
        <v>0.15</v>
      </c>
      <c r="R41" s="358"/>
      <c r="S41" s="344"/>
    </row>
    <row r="42" spans="2:20" ht="19.5" x14ac:dyDescent="0.4">
      <c r="B42" s="325"/>
      <c r="C42" s="325"/>
      <c r="D42" s="325"/>
      <c r="E42" s="336"/>
      <c r="F42" s="337"/>
      <c r="G42" s="331">
        <f>L42*$O$40*Q42*1500*1.1</f>
        <v>0</v>
      </c>
      <c r="H42" s="332"/>
      <c r="I42" s="346" t="s">
        <v>62</v>
      </c>
      <c r="J42" s="347"/>
      <c r="K42" s="122" t="s">
        <v>59</v>
      </c>
      <c r="L42" s="139">
        <f t="shared" si="0"/>
        <v>0</v>
      </c>
      <c r="M42" s="340"/>
      <c r="N42" s="341"/>
      <c r="O42" s="355"/>
      <c r="P42" s="123" t="s">
        <v>60</v>
      </c>
      <c r="Q42" s="116">
        <v>0.15</v>
      </c>
      <c r="R42" s="358"/>
      <c r="S42" s="344"/>
    </row>
    <row r="43" spans="2:20" ht="19.5" x14ac:dyDescent="0.4">
      <c r="B43" s="325"/>
      <c r="C43" s="325"/>
      <c r="D43" s="325"/>
      <c r="E43" s="336"/>
      <c r="F43" s="337"/>
      <c r="G43" s="351">
        <f>L43*$O$40*Q43*1500*1.1</f>
        <v>0</v>
      </c>
      <c r="H43" s="352"/>
      <c r="I43" s="353" t="s">
        <v>63</v>
      </c>
      <c r="J43" s="354"/>
      <c r="K43" s="124" t="s">
        <v>59</v>
      </c>
      <c r="L43" s="140">
        <f t="shared" si="0"/>
        <v>0</v>
      </c>
      <c r="M43" s="342"/>
      <c r="N43" s="343"/>
      <c r="O43" s="356"/>
      <c r="P43" s="125" t="s">
        <v>60</v>
      </c>
      <c r="Q43" s="118">
        <v>0.1</v>
      </c>
      <c r="R43" s="359"/>
      <c r="S43" s="345"/>
    </row>
    <row r="44" spans="2:20" ht="32.25" customHeight="1" x14ac:dyDescent="0.4">
      <c r="B44" s="330" t="s">
        <v>70</v>
      </c>
      <c r="C44" s="330"/>
      <c r="D44" s="330"/>
      <c r="E44" s="336">
        <f>(E36+E40)*0.2</f>
        <v>0</v>
      </c>
      <c r="F44" s="336"/>
      <c r="G44" s="348" t="s">
        <v>72</v>
      </c>
      <c r="H44" s="349"/>
      <c r="I44" s="349"/>
      <c r="J44" s="349"/>
      <c r="K44" s="349"/>
      <c r="L44" s="349"/>
      <c r="M44" s="126"/>
      <c r="N44" s="126"/>
      <c r="O44" s="127"/>
      <c r="P44" s="127"/>
      <c r="Q44" s="128"/>
      <c r="R44" s="127"/>
      <c r="S44" s="129"/>
      <c r="T44" s="130"/>
    </row>
    <row r="45" spans="2:20" ht="32.25" customHeight="1" x14ac:dyDescent="0.4">
      <c r="B45" s="330" t="s">
        <v>71</v>
      </c>
      <c r="C45" s="330"/>
      <c r="D45" s="330"/>
      <c r="E45" s="336">
        <f>ROUNDDOWN((E36+E40+E44)*0.3,0)</f>
        <v>0</v>
      </c>
      <c r="F45" s="336"/>
      <c r="G45" s="350" t="s">
        <v>73</v>
      </c>
      <c r="H45" s="350"/>
      <c r="I45" s="350"/>
      <c r="J45" s="350"/>
      <c r="K45" s="350"/>
      <c r="L45" s="350"/>
      <c r="M45" s="131"/>
      <c r="N45" s="132"/>
      <c r="O45" s="133"/>
      <c r="P45" s="133"/>
      <c r="Q45" s="133"/>
      <c r="R45" s="133"/>
      <c r="S45" s="134"/>
      <c r="T45" s="135"/>
    </row>
    <row r="46" spans="2:20" ht="32.25" customHeight="1" x14ac:dyDescent="0.4">
      <c r="B46" s="330" t="s">
        <v>110</v>
      </c>
      <c r="C46" s="330"/>
      <c r="D46" s="330"/>
      <c r="E46" s="336">
        <f>E36+E40+E44+E45</f>
        <v>0</v>
      </c>
      <c r="F46" s="336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&amp;L【浜医様式Mk1-2smo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topLeftCell="A16" zoomScaleNormal="100" zoomScaleSheetLayoutView="115" workbookViewId="0">
      <selection activeCell="J31" sqref="J31"/>
    </sheetView>
  </sheetViews>
  <sheetFormatPr defaultRowHeight="18.75" x14ac:dyDescent="0.4"/>
  <cols>
    <col min="1" max="2" width="9" style="103"/>
    <col min="3" max="17" width="7" style="103" customWidth="1"/>
    <col min="18" max="18" width="7.125" style="103" customWidth="1"/>
    <col min="19" max="20" width="6.625" style="103" customWidth="1"/>
    <col min="21" max="16384" width="9" style="103"/>
  </cols>
  <sheetData>
    <row r="1" spans="1:18" ht="24" x14ac:dyDescent="0.5">
      <c r="A1" s="141" t="s">
        <v>141</v>
      </c>
    </row>
    <row r="3" spans="1:18" ht="23.25" customHeight="1" x14ac:dyDescent="0.4">
      <c r="B3" s="102"/>
      <c r="C3" s="405" t="s">
        <v>0</v>
      </c>
      <c r="D3" s="405"/>
      <c r="E3" s="405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3.5" customHeight="1" x14ac:dyDescent="0.4">
      <c r="B4" s="102"/>
      <c r="C4" s="102"/>
      <c r="D4" s="102"/>
      <c r="E4" s="102"/>
      <c r="F4" s="383" t="s">
        <v>9</v>
      </c>
      <c r="G4" s="384"/>
      <c r="H4" s="385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customHeight="1" x14ac:dyDescent="0.4">
      <c r="B5" s="102"/>
      <c r="C5" s="102"/>
      <c r="D5" s="102"/>
      <c r="E5" s="102"/>
      <c r="F5" s="386"/>
      <c r="G5" s="387"/>
      <c r="H5" s="388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ht="13.5" customHeight="1" x14ac:dyDescent="0.4">
      <c r="B6" s="102"/>
      <c r="C6" s="102"/>
      <c r="D6" s="102"/>
      <c r="E6" s="102"/>
      <c r="F6" s="386"/>
      <c r="G6" s="387"/>
      <c r="H6" s="388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t="13.5" customHeight="1" x14ac:dyDescent="0.4">
      <c r="B7" s="102"/>
      <c r="C7" s="102"/>
      <c r="D7" s="102"/>
      <c r="E7" s="102"/>
      <c r="F7" s="386"/>
      <c r="G7" s="387"/>
      <c r="H7" s="388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ht="13.5" customHeight="1" x14ac:dyDescent="0.4">
      <c r="B8" s="102"/>
      <c r="C8" s="102"/>
      <c r="D8" s="102"/>
      <c r="E8" s="102"/>
      <c r="F8" s="386"/>
      <c r="G8" s="387"/>
      <c r="H8" s="388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ht="13.5" customHeight="1" x14ac:dyDescent="0.4">
      <c r="B9" s="102"/>
      <c r="C9" s="102"/>
      <c r="D9" s="102"/>
      <c r="E9" s="102"/>
      <c r="F9" s="386"/>
      <c r="G9" s="387"/>
      <c r="H9" s="388"/>
      <c r="I9" s="393" t="s">
        <v>10</v>
      </c>
      <c r="J9" s="394"/>
      <c r="K9" s="395"/>
      <c r="L9" s="102"/>
      <c r="M9" s="102"/>
      <c r="N9" s="102"/>
      <c r="O9" s="102"/>
      <c r="P9" s="102"/>
      <c r="Q9" s="102"/>
      <c r="R9" s="102"/>
    </row>
    <row r="10" spans="1:18" ht="13.5" customHeight="1" x14ac:dyDescent="0.4">
      <c r="B10" s="102"/>
      <c r="C10" s="102"/>
      <c r="D10" s="102"/>
      <c r="E10" s="102"/>
      <c r="F10" s="386"/>
      <c r="G10" s="387"/>
      <c r="H10" s="388"/>
      <c r="I10" s="396"/>
      <c r="J10" s="397"/>
      <c r="K10" s="398"/>
      <c r="L10" s="142"/>
      <c r="M10" s="142"/>
      <c r="N10" s="142"/>
      <c r="O10" s="142"/>
      <c r="P10" s="142"/>
      <c r="Q10" s="142"/>
      <c r="R10" s="102"/>
    </row>
    <row r="11" spans="1:18" ht="13.5" customHeight="1" x14ac:dyDescent="0.4">
      <c r="B11" s="106"/>
      <c r="C11" s="106"/>
      <c r="D11" s="106"/>
      <c r="E11" s="102"/>
      <c r="F11" s="386"/>
      <c r="G11" s="387"/>
      <c r="H11" s="388"/>
      <c r="I11" s="396"/>
      <c r="J11" s="397"/>
      <c r="K11" s="398"/>
      <c r="L11" s="389" t="s">
        <v>11</v>
      </c>
      <c r="M11" s="389"/>
      <c r="N11" s="390"/>
      <c r="O11" s="143"/>
      <c r="P11" s="144"/>
      <c r="Q11" s="144"/>
      <c r="R11" s="102"/>
    </row>
    <row r="12" spans="1:18" ht="13.5" customHeight="1" x14ac:dyDescent="0.4">
      <c r="B12" s="106"/>
      <c r="C12" s="106"/>
      <c r="D12" s="106"/>
      <c r="E12" s="102"/>
      <c r="F12" s="386"/>
      <c r="G12" s="387"/>
      <c r="H12" s="388"/>
      <c r="I12" s="396"/>
      <c r="J12" s="397"/>
      <c r="K12" s="398"/>
      <c r="L12" s="391"/>
      <c r="M12" s="391"/>
      <c r="N12" s="392"/>
      <c r="O12" s="376" t="s">
        <v>12</v>
      </c>
      <c r="P12" s="377"/>
      <c r="Q12" s="378"/>
      <c r="R12" s="102"/>
    </row>
    <row r="13" spans="1:18" ht="13.5" customHeight="1" x14ac:dyDescent="0.4">
      <c r="B13" s="382" t="s">
        <v>4</v>
      </c>
      <c r="C13" s="145"/>
      <c r="D13" s="145"/>
      <c r="E13" s="102"/>
      <c r="F13" s="386"/>
      <c r="G13" s="387"/>
      <c r="H13" s="388"/>
      <c r="I13" s="396"/>
      <c r="J13" s="397"/>
      <c r="K13" s="398"/>
      <c r="L13" s="391"/>
      <c r="M13" s="391"/>
      <c r="N13" s="392"/>
      <c r="O13" s="399"/>
      <c r="P13" s="400"/>
      <c r="Q13" s="401"/>
      <c r="R13" s="382" t="s">
        <v>5</v>
      </c>
    </row>
    <row r="14" spans="1:18" ht="22.5" customHeight="1" x14ac:dyDescent="0.4">
      <c r="B14" s="382"/>
      <c r="C14" s="145"/>
      <c r="D14" s="145"/>
      <c r="E14" s="102"/>
      <c r="F14" s="402" t="s">
        <v>54</v>
      </c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4"/>
      <c r="R14" s="382"/>
    </row>
    <row r="15" spans="1:18" x14ac:dyDescent="0.4">
      <c r="B15" s="382"/>
      <c r="C15" s="145"/>
      <c r="D15" s="145"/>
      <c r="E15" s="102"/>
      <c r="F15" s="102"/>
      <c r="G15" s="102"/>
      <c r="H15" s="102"/>
      <c r="I15" s="142"/>
      <c r="J15" s="142"/>
      <c r="K15" s="142"/>
      <c r="L15" s="142"/>
      <c r="M15" s="142"/>
      <c r="N15" s="142"/>
      <c r="O15" s="142"/>
      <c r="P15" s="142"/>
      <c r="Q15" s="142"/>
      <c r="R15" s="382"/>
    </row>
    <row r="16" spans="1:18" x14ac:dyDescent="0.4">
      <c r="B16" s="382"/>
      <c r="C16" s="145"/>
      <c r="D16" s="145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382"/>
    </row>
    <row r="17" spans="2:19" ht="18.75" customHeight="1" thickBot="1" x14ac:dyDescent="0.45">
      <c r="F17" s="107" t="s">
        <v>6</v>
      </c>
      <c r="G17" s="108"/>
      <c r="H17" s="108"/>
      <c r="I17" s="107" t="s">
        <v>7</v>
      </c>
      <c r="L17" s="107" t="s">
        <v>8</v>
      </c>
      <c r="O17" s="107" t="s">
        <v>13</v>
      </c>
    </row>
    <row r="18" spans="2:19" ht="19.5" thickBot="1" x14ac:dyDescent="0.45">
      <c r="E18" s="146" t="s">
        <v>14</v>
      </c>
      <c r="H18" s="100">
        <f>ROUNDDOWN(Q18*1/4,0)</f>
        <v>0</v>
      </c>
      <c r="I18" s="147"/>
      <c r="J18" s="147"/>
      <c r="K18" s="100">
        <f>H18*2</f>
        <v>0</v>
      </c>
      <c r="L18" s="147"/>
      <c r="M18" s="147"/>
      <c r="N18" s="100">
        <f>H18*3</f>
        <v>0</v>
      </c>
      <c r="Q18" s="104"/>
    </row>
    <row r="19" spans="2:19" x14ac:dyDescent="0.4">
      <c r="H19" s="102"/>
      <c r="I19" s="102"/>
      <c r="J19" s="102"/>
      <c r="K19" s="102"/>
      <c r="L19" s="102"/>
      <c r="M19" s="102"/>
      <c r="N19" s="102"/>
    </row>
    <row r="22" spans="2:19" x14ac:dyDescent="0.4">
      <c r="B22" s="103" t="s">
        <v>55</v>
      </c>
    </row>
    <row r="23" spans="2:19" ht="13.5" customHeight="1" x14ac:dyDescent="0.4">
      <c r="C23" s="376" t="s">
        <v>21</v>
      </c>
      <c r="D23" s="377"/>
      <c r="E23" s="378"/>
      <c r="F23" s="376" t="s">
        <v>22</v>
      </c>
      <c r="G23" s="377"/>
      <c r="H23" s="378"/>
      <c r="I23" s="376" t="s">
        <v>23</v>
      </c>
      <c r="J23" s="377"/>
      <c r="K23" s="378"/>
      <c r="L23" s="376" t="s">
        <v>24</v>
      </c>
      <c r="M23" s="377"/>
      <c r="N23" s="378"/>
      <c r="O23" s="376" t="s">
        <v>29</v>
      </c>
      <c r="P23" s="377"/>
      <c r="Q23" s="378"/>
    </row>
    <row r="24" spans="2:19" ht="13.5" customHeight="1" x14ac:dyDescent="0.4">
      <c r="C24" s="379"/>
      <c r="D24" s="380"/>
      <c r="E24" s="381"/>
      <c r="F24" s="379"/>
      <c r="G24" s="380"/>
      <c r="H24" s="381"/>
      <c r="I24" s="379"/>
      <c r="J24" s="380"/>
      <c r="K24" s="381"/>
      <c r="L24" s="379"/>
      <c r="M24" s="380"/>
      <c r="N24" s="381"/>
      <c r="O24" s="379"/>
      <c r="P24" s="380"/>
      <c r="Q24" s="381"/>
      <c r="R24" s="108" t="s">
        <v>50</v>
      </c>
    </row>
    <row r="25" spans="2:19" x14ac:dyDescent="0.4">
      <c r="O25" s="106"/>
    </row>
    <row r="26" spans="2:19" x14ac:dyDescent="0.4">
      <c r="O26" s="106"/>
    </row>
    <row r="27" spans="2:19" x14ac:dyDescent="0.4">
      <c r="C27" s="107" t="s">
        <v>25</v>
      </c>
      <c r="D27" s="108"/>
      <c r="E27" s="108"/>
      <c r="F27" s="107" t="s">
        <v>26</v>
      </c>
      <c r="I27" s="107" t="s">
        <v>27</v>
      </c>
      <c r="L27" s="107" t="s">
        <v>28</v>
      </c>
      <c r="O27" s="107" t="s">
        <v>30</v>
      </c>
    </row>
    <row r="28" spans="2:19" x14ac:dyDescent="0.4">
      <c r="B28" s="109">
        <f>Q18</f>
        <v>0</v>
      </c>
      <c r="C28" s="110"/>
      <c r="D28" s="110"/>
      <c r="E28" s="109">
        <f>B28+($Q$18-$N$18)</f>
        <v>0</v>
      </c>
      <c r="F28" s="110"/>
      <c r="G28" s="110"/>
      <c r="H28" s="109">
        <f>E28+($Q$18-$N$18)</f>
        <v>0</v>
      </c>
      <c r="I28" s="110"/>
      <c r="J28" s="110"/>
      <c r="K28" s="109">
        <f>H28+($Q$18-$N$18)</f>
        <v>0</v>
      </c>
      <c r="L28" s="110"/>
      <c r="M28" s="110"/>
      <c r="N28" s="109">
        <f>K28+($Q$18-$N$18)</f>
        <v>0</v>
      </c>
      <c r="R28" s="148"/>
      <c r="S28" s="102"/>
    </row>
    <row r="29" spans="2:19" x14ac:dyDescent="0.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R29" s="149"/>
      <c r="S29" s="102"/>
    </row>
    <row r="30" spans="2:19" x14ac:dyDescent="0.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R30" s="149"/>
      <c r="S30" s="102"/>
    </row>
    <row r="31" spans="2:19" x14ac:dyDescent="0.4">
      <c r="R31" s="150"/>
      <c r="S31" s="102"/>
    </row>
    <row r="33" spans="2:20" ht="19.5" x14ac:dyDescent="0.4">
      <c r="B33" s="335" t="s">
        <v>67</v>
      </c>
      <c r="C33" s="335"/>
      <c r="D33" s="335"/>
      <c r="E33" s="335" t="s">
        <v>56</v>
      </c>
      <c r="F33" s="361"/>
      <c r="G33" s="406" t="s">
        <v>64</v>
      </c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8"/>
      <c r="T33" s="91"/>
    </row>
    <row r="34" spans="2:20" ht="19.5" x14ac:dyDescent="0.4">
      <c r="B34" s="330" t="s">
        <v>68</v>
      </c>
      <c r="C34" s="330"/>
      <c r="D34" s="330"/>
      <c r="E34" s="336">
        <f>SUM(G34:H38)</f>
        <v>0</v>
      </c>
      <c r="F34" s="337"/>
      <c r="G34" s="409">
        <f>L34*$O$34*Q34*6000*1.1</f>
        <v>0</v>
      </c>
      <c r="H34" s="410"/>
      <c r="I34" s="411" t="s">
        <v>58</v>
      </c>
      <c r="J34" s="412"/>
      <c r="K34" s="481" t="s">
        <v>59</v>
      </c>
      <c r="L34" s="484"/>
      <c r="M34" s="338" t="s">
        <v>66</v>
      </c>
      <c r="N34" s="339"/>
      <c r="O34" s="495"/>
      <c r="P34" s="151" t="s">
        <v>60</v>
      </c>
      <c r="Q34" s="152">
        <v>0.5</v>
      </c>
      <c r="R34" s="357" t="s">
        <v>57</v>
      </c>
      <c r="S34" s="360" t="s">
        <v>65</v>
      </c>
      <c r="T34" s="91"/>
    </row>
    <row r="35" spans="2:20" ht="19.5" x14ac:dyDescent="0.4">
      <c r="B35" s="330"/>
      <c r="C35" s="330"/>
      <c r="D35" s="330"/>
      <c r="E35" s="336"/>
      <c r="F35" s="337"/>
      <c r="G35" s="368">
        <f>L35*$O$34*Q35*6000*1.1</f>
        <v>0</v>
      </c>
      <c r="H35" s="372"/>
      <c r="I35" s="346" t="s">
        <v>61</v>
      </c>
      <c r="J35" s="347"/>
      <c r="K35" s="482" t="s">
        <v>59</v>
      </c>
      <c r="L35" s="485"/>
      <c r="M35" s="340"/>
      <c r="N35" s="341"/>
      <c r="O35" s="496"/>
      <c r="P35" s="115" t="s">
        <v>60</v>
      </c>
      <c r="Q35" s="116">
        <v>0.25</v>
      </c>
      <c r="R35" s="358"/>
      <c r="S35" s="344"/>
      <c r="T35" s="91"/>
    </row>
    <row r="36" spans="2:20" ht="19.5" x14ac:dyDescent="0.4">
      <c r="B36" s="330"/>
      <c r="C36" s="330"/>
      <c r="D36" s="330"/>
      <c r="E36" s="336"/>
      <c r="F36" s="337"/>
      <c r="G36" s="368">
        <f>L36*$O$34*Q36*6000*1.1</f>
        <v>0</v>
      </c>
      <c r="H36" s="372"/>
      <c r="I36" s="364" t="s">
        <v>62</v>
      </c>
      <c r="J36" s="365"/>
      <c r="K36" s="482" t="s">
        <v>59</v>
      </c>
      <c r="L36" s="485"/>
      <c r="M36" s="340"/>
      <c r="N36" s="341"/>
      <c r="O36" s="496"/>
      <c r="P36" s="115" t="s">
        <v>60</v>
      </c>
      <c r="Q36" s="116">
        <v>0.15</v>
      </c>
      <c r="R36" s="358"/>
      <c r="S36" s="344"/>
      <c r="T36" s="91"/>
    </row>
    <row r="37" spans="2:20" ht="19.5" x14ac:dyDescent="0.4">
      <c r="B37" s="330"/>
      <c r="C37" s="330"/>
      <c r="D37" s="330"/>
      <c r="E37" s="336"/>
      <c r="F37" s="337"/>
      <c r="G37" s="368">
        <f>L37*$O$34*Q37*6000*1.1</f>
        <v>0</v>
      </c>
      <c r="H37" s="372"/>
      <c r="I37" s="374" t="s">
        <v>145</v>
      </c>
      <c r="J37" s="375"/>
      <c r="K37" s="482" t="s">
        <v>59</v>
      </c>
      <c r="L37" s="494"/>
      <c r="M37" s="340"/>
      <c r="N37" s="341"/>
      <c r="O37" s="496"/>
      <c r="P37" s="115" t="s">
        <v>60</v>
      </c>
      <c r="Q37" s="153">
        <v>0.1</v>
      </c>
      <c r="R37" s="358"/>
      <c r="S37" s="344"/>
      <c r="T37" s="91"/>
    </row>
    <row r="38" spans="2:20" ht="19.5" x14ac:dyDescent="0.4">
      <c r="B38" s="330"/>
      <c r="C38" s="330"/>
      <c r="D38" s="330"/>
      <c r="E38" s="336"/>
      <c r="F38" s="337"/>
      <c r="G38" s="370">
        <f>L38*$O$34*Q38*6000*1.1</f>
        <v>0</v>
      </c>
      <c r="H38" s="373"/>
      <c r="I38" s="353" t="s">
        <v>63</v>
      </c>
      <c r="J38" s="354"/>
      <c r="K38" s="483" t="s">
        <v>59</v>
      </c>
      <c r="L38" s="486"/>
      <c r="M38" s="342"/>
      <c r="N38" s="343"/>
      <c r="O38" s="497"/>
      <c r="P38" s="117" t="s">
        <v>60</v>
      </c>
      <c r="Q38" s="118">
        <v>0.1</v>
      </c>
      <c r="R38" s="359"/>
      <c r="S38" s="345"/>
      <c r="T38" s="91"/>
    </row>
    <row r="39" spans="2:20" ht="19.5" x14ac:dyDescent="0.4">
      <c r="B39" s="325" t="s">
        <v>69</v>
      </c>
      <c r="C39" s="325"/>
      <c r="D39" s="325"/>
      <c r="E39" s="336">
        <f>SUM(G39:H43)</f>
        <v>0</v>
      </c>
      <c r="F39" s="337"/>
      <c r="G39" s="409">
        <f>L39*$O$39*Q39*1500*1.1</f>
        <v>0</v>
      </c>
      <c r="H39" s="410"/>
      <c r="I39" s="411" t="s">
        <v>58</v>
      </c>
      <c r="J39" s="412"/>
      <c r="K39" s="493" t="s">
        <v>59</v>
      </c>
      <c r="L39" s="138">
        <f>L34</f>
        <v>0</v>
      </c>
      <c r="M39" s="413" t="s">
        <v>66</v>
      </c>
      <c r="N39" s="339"/>
      <c r="O39" s="355">
        <f>O34</f>
        <v>0</v>
      </c>
      <c r="P39" s="120" t="s">
        <v>60</v>
      </c>
      <c r="Q39" s="152">
        <v>0.5</v>
      </c>
      <c r="R39" s="357" t="s">
        <v>167</v>
      </c>
      <c r="S39" s="360" t="s">
        <v>65</v>
      </c>
      <c r="T39" s="121"/>
    </row>
    <row r="40" spans="2:20" ht="19.5" x14ac:dyDescent="0.4">
      <c r="B40" s="325"/>
      <c r="C40" s="325"/>
      <c r="D40" s="325"/>
      <c r="E40" s="336"/>
      <c r="F40" s="337"/>
      <c r="G40" s="368">
        <f>L40*$O$39*Q40*1500*1.1</f>
        <v>0</v>
      </c>
      <c r="H40" s="372"/>
      <c r="I40" s="346" t="s">
        <v>61</v>
      </c>
      <c r="J40" s="347"/>
      <c r="K40" s="122" t="s">
        <v>59</v>
      </c>
      <c r="L40" s="139">
        <f>L35</f>
        <v>0</v>
      </c>
      <c r="M40" s="340"/>
      <c r="N40" s="341"/>
      <c r="O40" s="355"/>
      <c r="P40" s="123" t="s">
        <v>60</v>
      </c>
      <c r="Q40" s="116">
        <v>0.25</v>
      </c>
      <c r="R40" s="358"/>
      <c r="S40" s="344"/>
      <c r="T40" s="91"/>
    </row>
    <row r="41" spans="2:20" ht="19.5" x14ac:dyDescent="0.4">
      <c r="B41" s="325"/>
      <c r="C41" s="325"/>
      <c r="D41" s="325"/>
      <c r="E41" s="336"/>
      <c r="F41" s="337"/>
      <c r="G41" s="368">
        <f>L41*$O$39*Q41*1500*1.1</f>
        <v>0</v>
      </c>
      <c r="H41" s="372"/>
      <c r="I41" s="364" t="s">
        <v>62</v>
      </c>
      <c r="J41" s="365"/>
      <c r="K41" s="122" t="s">
        <v>59</v>
      </c>
      <c r="L41" s="139">
        <f>L36</f>
        <v>0</v>
      </c>
      <c r="M41" s="340"/>
      <c r="N41" s="341"/>
      <c r="O41" s="355"/>
      <c r="P41" s="123" t="s">
        <v>60</v>
      </c>
      <c r="Q41" s="116">
        <v>0.15</v>
      </c>
      <c r="R41" s="358"/>
      <c r="S41" s="344"/>
      <c r="T41" s="91"/>
    </row>
    <row r="42" spans="2:20" ht="19.5" x14ac:dyDescent="0.4">
      <c r="B42" s="325"/>
      <c r="C42" s="325"/>
      <c r="D42" s="325"/>
      <c r="E42" s="336"/>
      <c r="F42" s="337"/>
      <c r="G42" s="368">
        <f>L42*$O$39*Q42*1500*1.1</f>
        <v>0</v>
      </c>
      <c r="H42" s="372"/>
      <c r="I42" s="374" t="s">
        <v>145</v>
      </c>
      <c r="J42" s="375"/>
      <c r="K42" s="122" t="s">
        <v>59</v>
      </c>
      <c r="L42" s="139">
        <f>L37</f>
        <v>0</v>
      </c>
      <c r="M42" s="340"/>
      <c r="N42" s="341"/>
      <c r="O42" s="355"/>
      <c r="P42" s="123" t="s">
        <v>60</v>
      </c>
      <c r="Q42" s="153">
        <v>0.1</v>
      </c>
      <c r="R42" s="358"/>
      <c r="S42" s="344"/>
      <c r="T42" s="91"/>
    </row>
    <row r="43" spans="2:20" ht="19.5" x14ac:dyDescent="0.4">
      <c r="B43" s="325"/>
      <c r="C43" s="325"/>
      <c r="D43" s="325"/>
      <c r="E43" s="336"/>
      <c r="F43" s="337"/>
      <c r="G43" s="370">
        <f>L43*$O$39*Q43*1500*1.1</f>
        <v>0</v>
      </c>
      <c r="H43" s="373"/>
      <c r="I43" s="353" t="s">
        <v>63</v>
      </c>
      <c r="J43" s="354"/>
      <c r="K43" s="124" t="s">
        <v>59</v>
      </c>
      <c r="L43" s="140">
        <f t="shared" ref="L43" si="0">L38</f>
        <v>0</v>
      </c>
      <c r="M43" s="342"/>
      <c r="N43" s="343"/>
      <c r="O43" s="356"/>
      <c r="P43" s="125" t="s">
        <v>60</v>
      </c>
      <c r="Q43" s="118">
        <v>0.1</v>
      </c>
      <c r="R43" s="359"/>
      <c r="S43" s="345"/>
      <c r="T43" s="91"/>
    </row>
    <row r="44" spans="2:20" ht="19.5" x14ac:dyDescent="0.4">
      <c r="B44" s="330" t="s">
        <v>70</v>
      </c>
      <c r="C44" s="330"/>
      <c r="D44" s="330"/>
      <c r="E44" s="336">
        <f>(E34+E39)*0.2</f>
        <v>0</v>
      </c>
      <c r="F44" s="336"/>
      <c r="G44" s="348" t="s">
        <v>72</v>
      </c>
      <c r="H44" s="349"/>
      <c r="I44" s="349"/>
      <c r="J44" s="349"/>
      <c r="K44" s="349"/>
      <c r="L44" s="349"/>
      <c r="M44" s="126"/>
      <c r="N44" s="126"/>
      <c r="O44" s="127"/>
      <c r="P44" s="127"/>
      <c r="Q44" s="128"/>
      <c r="R44" s="127"/>
      <c r="S44" s="129"/>
      <c r="T44" s="130"/>
    </row>
    <row r="45" spans="2:20" ht="19.5" x14ac:dyDescent="0.4">
      <c r="B45" s="330" t="s">
        <v>71</v>
      </c>
      <c r="C45" s="330"/>
      <c r="D45" s="330"/>
      <c r="E45" s="336">
        <f>ROUNDDOWN((E34+E39+E44)*0.3,0)</f>
        <v>0</v>
      </c>
      <c r="F45" s="336"/>
      <c r="G45" s="350" t="s">
        <v>73</v>
      </c>
      <c r="H45" s="350"/>
      <c r="I45" s="350"/>
      <c r="J45" s="350"/>
      <c r="K45" s="350"/>
      <c r="L45" s="350"/>
      <c r="M45" s="131"/>
      <c r="N45" s="132"/>
      <c r="O45" s="133"/>
      <c r="P45" s="133"/>
      <c r="Q45" s="133"/>
      <c r="R45" s="133"/>
      <c r="S45" s="134"/>
      <c r="T45" s="135"/>
    </row>
    <row r="46" spans="2:20" ht="19.5" x14ac:dyDescent="0.4">
      <c r="B46" s="330" t="s">
        <v>110</v>
      </c>
      <c r="C46" s="330"/>
      <c r="D46" s="330"/>
      <c r="E46" s="336">
        <f>E34+E39+E44+E45</f>
        <v>0</v>
      </c>
      <c r="F46" s="336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  <c r="T46" s="91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&amp;L【浜医様式Mk1-2smo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9" zoomScaleNormal="100" zoomScaleSheetLayoutView="100" workbookViewId="0">
      <selection activeCell="I50" sqref="I50"/>
    </sheetView>
  </sheetViews>
  <sheetFormatPr defaultRowHeight="18.75" x14ac:dyDescent="0.4"/>
  <cols>
    <col min="1" max="2" width="9" style="103"/>
    <col min="3" max="17" width="7" style="103" customWidth="1"/>
    <col min="18" max="16384" width="9" style="103"/>
  </cols>
  <sheetData>
    <row r="1" spans="1:18" ht="24" x14ac:dyDescent="0.5">
      <c r="A1" s="141" t="s">
        <v>142</v>
      </c>
    </row>
    <row r="3" spans="1:18" ht="23.25" customHeight="1" x14ac:dyDescent="0.4">
      <c r="B3" s="102"/>
      <c r="C3" s="416" t="s">
        <v>0</v>
      </c>
      <c r="D3" s="417"/>
      <c r="E3" s="418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3.5" customHeight="1" x14ac:dyDescent="0.4">
      <c r="B4" s="102"/>
      <c r="C4" s="102"/>
      <c r="D4" s="102"/>
      <c r="E4" s="102"/>
      <c r="F4" s="383" t="s">
        <v>15</v>
      </c>
      <c r="G4" s="384"/>
      <c r="H4" s="385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customHeight="1" x14ac:dyDescent="0.4">
      <c r="B5" s="102"/>
      <c r="C5" s="102"/>
      <c r="D5" s="102"/>
      <c r="E5" s="102"/>
      <c r="F5" s="386"/>
      <c r="G5" s="387"/>
      <c r="H5" s="388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ht="13.5" customHeight="1" x14ac:dyDescent="0.4">
      <c r="B6" s="102"/>
      <c r="C6" s="102"/>
      <c r="D6" s="102"/>
      <c r="E6" s="102"/>
      <c r="F6" s="386"/>
      <c r="G6" s="387"/>
      <c r="H6" s="388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t="13.5" customHeight="1" x14ac:dyDescent="0.4">
      <c r="B7" s="102"/>
      <c r="C7" s="102"/>
      <c r="D7" s="102"/>
      <c r="E7" s="102"/>
      <c r="F7" s="386"/>
      <c r="G7" s="387"/>
      <c r="H7" s="388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ht="13.5" customHeight="1" x14ac:dyDescent="0.4">
      <c r="B8" s="102"/>
      <c r="C8" s="102"/>
      <c r="D8" s="102"/>
      <c r="E8" s="102"/>
      <c r="F8" s="386"/>
      <c r="G8" s="387"/>
      <c r="H8" s="388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ht="13.5" customHeight="1" x14ac:dyDescent="0.4">
      <c r="B9" s="102"/>
      <c r="C9" s="102"/>
      <c r="D9" s="102"/>
      <c r="E9" s="102"/>
      <c r="F9" s="386"/>
      <c r="G9" s="387"/>
      <c r="H9" s="388"/>
      <c r="I9" s="393" t="s">
        <v>16</v>
      </c>
      <c r="J9" s="394"/>
      <c r="K9" s="395"/>
      <c r="L9" s="102"/>
      <c r="M9" s="102"/>
      <c r="N9" s="102"/>
      <c r="O9" s="102"/>
      <c r="P9" s="102"/>
      <c r="Q9" s="102"/>
      <c r="R9" s="102"/>
    </row>
    <row r="10" spans="1:18" ht="13.5" customHeight="1" x14ac:dyDescent="0.4">
      <c r="B10" s="102"/>
      <c r="C10" s="102"/>
      <c r="D10" s="102"/>
      <c r="E10" s="102"/>
      <c r="F10" s="386"/>
      <c r="G10" s="387"/>
      <c r="H10" s="388"/>
      <c r="I10" s="396"/>
      <c r="J10" s="397"/>
      <c r="K10" s="398"/>
      <c r="L10" s="142"/>
      <c r="M10" s="142"/>
      <c r="N10" s="142"/>
      <c r="O10" s="142"/>
      <c r="P10" s="142"/>
      <c r="Q10" s="142"/>
      <c r="R10" s="102"/>
    </row>
    <row r="11" spans="1:18" ht="13.5" customHeight="1" x14ac:dyDescent="0.4">
      <c r="B11" s="106"/>
      <c r="C11" s="106"/>
      <c r="D11" s="106"/>
      <c r="E11" s="102"/>
      <c r="F11" s="386"/>
      <c r="G11" s="387"/>
      <c r="H11" s="388"/>
      <c r="I11" s="396"/>
      <c r="J11" s="397"/>
      <c r="K11" s="398"/>
      <c r="L11" s="425" t="s">
        <v>17</v>
      </c>
      <c r="M11" s="425"/>
      <c r="N11" s="426"/>
      <c r="O11" s="143"/>
      <c r="P11" s="144"/>
      <c r="Q11" s="144"/>
      <c r="R11" s="102"/>
    </row>
    <row r="12" spans="1:18" ht="13.5" customHeight="1" x14ac:dyDescent="0.4">
      <c r="B12" s="106"/>
      <c r="C12" s="106"/>
      <c r="D12" s="106"/>
      <c r="E12" s="102"/>
      <c r="F12" s="386"/>
      <c r="G12" s="387"/>
      <c r="H12" s="388"/>
      <c r="I12" s="396"/>
      <c r="J12" s="397"/>
      <c r="K12" s="398"/>
      <c r="L12" s="427"/>
      <c r="M12" s="427"/>
      <c r="N12" s="428"/>
      <c r="O12" s="376" t="s">
        <v>12</v>
      </c>
      <c r="P12" s="377"/>
      <c r="Q12" s="378"/>
      <c r="R12" s="102"/>
    </row>
    <row r="13" spans="1:18" ht="13.5" customHeight="1" x14ac:dyDescent="0.4">
      <c r="B13" s="382" t="s">
        <v>4</v>
      </c>
      <c r="C13" s="145"/>
      <c r="D13" s="145"/>
      <c r="E13" s="102"/>
      <c r="F13" s="419"/>
      <c r="G13" s="420"/>
      <c r="H13" s="421"/>
      <c r="I13" s="422"/>
      <c r="J13" s="423"/>
      <c r="K13" s="424"/>
      <c r="L13" s="429"/>
      <c r="M13" s="429"/>
      <c r="N13" s="430"/>
      <c r="O13" s="379"/>
      <c r="P13" s="380"/>
      <c r="Q13" s="381"/>
      <c r="R13" s="382" t="s">
        <v>5</v>
      </c>
    </row>
    <row r="14" spans="1:18" ht="22.5" customHeight="1" x14ac:dyDescent="0.4">
      <c r="B14" s="382"/>
      <c r="C14" s="145"/>
      <c r="D14" s="145"/>
      <c r="E14" s="102"/>
      <c r="F14" s="415" t="s">
        <v>54</v>
      </c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9"/>
      <c r="R14" s="382"/>
    </row>
    <row r="15" spans="1:18" x14ac:dyDescent="0.4">
      <c r="B15" s="382"/>
      <c r="C15" s="145"/>
      <c r="D15" s="145"/>
      <c r="E15" s="102"/>
      <c r="F15" s="102"/>
      <c r="G15" s="102"/>
      <c r="H15" s="102"/>
      <c r="I15" s="142"/>
      <c r="J15" s="142"/>
      <c r="K15" s="142"/>
      <c r="L15" s="142"/>
      <c r="M15" s="142"/>
      <c r="N15" s="142"/>
      <c r="O15" s="142"/>
      <c r="P15" s="142"/>
      <c r="Q15" s="142"/>
      <c r="R15" s="382"/>
    </row>
    <row r="16" spans="1:18" x14ac:dyDescent="0.4">
      <c r="B16" s="382"/>
      <c r="C16" s="145"/>
      <c r="D16" s="145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382"/>
    </row>
    <row r="17" spans="2:18" ht="18.75" customHeight="1" x14ac:dyDescent="0.4">
      <c r="F17" s="107" t="s">
        <v>6</v>
      </c>
      <c r="G17" s="108"/>
      <c r="H17" s="108"/>
      <c r="I17" s="107" t="s">
        <v>7</v>
      </c>
      <c r="L17" s="107" t="s">
        <v>8</v>
      </c>
      <c r="O17" s="107" t="s">
        <v>13</v>
      </c>
    </row>
    <row r="18" spans="2:18" ht="19.5" thickBot="1" x14ac:dyDescent="0.45">
      <c r="E18" s="146" t="s">
        <v>14</v>
      </c>
      <c r="H18" s="154" t="s">
        <v>18</v>
      </c>
      <c r="I18" s="147"/>
      <c r="J18" s="147"/>
      <c r="K18" s="154" t="s">
        <v>19</v>
      </c>
      <c r="L18" s="147"/>
      <c r="M18" s="147"/>
      <c r="N18" s="154" t="s">
        <v>20</v>
      </c>
      <c r="R18" s="148"/>
    </row>
    <row r="19" spans="2:18" ht="19.5" thickBot="1" x14ac:dyDescent="0.45">
      <c r="H19" s="155">
        <v>26</v>
      </c>
      <c r="I19" s="156"/>
      <c r="J19" s="156"/>
      <c r="K19" s="155">
        <v>52</v>
      </c>
      <c r="L19" s="156"/>
      <c r="M19" s="156"/>
      <c r="N19" s="155">
        <v>78</v>
      </c>
      <c r="O19" s="102"/>
      <c r="P19" s="102"/>
      <c r="Q19" s="104"/>
    </row>
    <row r="20" spans="2:18" x14ac:dyDescent="0.4"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2" spans="2:18" x14ac:dyDescent="0.4">
      <c r="B22" s="103" t="s">
        <v>55</v>
      </c>
    </row>
    <row r="23" spans="2:18" ht="12.75" customHeight="1" x14ac:dyDescent="0.4">
      <c r="C23" s="376" t="s">
        <v>21</v>
      </c>
      <c r="D23" s="377"/>
      <c r="E23" s="378"/>
      <c r="F23" s="376" t="s">
        <v>22</v>
      </c>
      <c r="G23" s="377"/>
      <c r="H23" s="378"/>
      <c r="I23" s="376" t="s">
        <v>23</v>
      </c>
      <c r="J23" s="377"/>
      <c r="K23" s="378"/>
      <c r="L23" s="376" t="s">
        <v>24</v>
      </c>
      <c r="M23" s="377"/>
      <c r="N23" s="378"/>
      <c r="O23" s="376" t="s">
        <v>29</v>
      </c>
      <c r="P23" s="377"/>
      <c r="Q23" s="378"/>
    </row>
    <row r="24" spans="2:18" ht="12.75" customHeight="1" x14ac:dyDescent="0.4">
      <c r="C24" s="379"/>
      <c r="D24" s="380"/>
      <c r="E24" s="381"/>
      <c r="F24" s="379"/>
      <c r="G24" s="380"/>
      <c r="H24" s="381"/>
      <c r="I24" s="379"/>
      <c r="J24" s="380"/>
      <c r="K24" s="381"/>
      <c r="L24" s="379"/>
      <c r="M24" s="380"/>
      <c r="N24" s="381"/>
      <c r="O24" s="379"/>
      <c r="P24" s="380"/>
      <c r="Q24" s="381"/>
      <c r="R24" s="108" t="s">
        <v>50</v>
      </c>
    </row>
    <row r="25" spans="2:18" x14ac:dyDescent="0.4">
      <c r="O25" s="106"/>
    </row>
    <row r="26" spans="2:18" x14ac:dyDescent="0.4">
      <c r="O26" s="106"/>
    </row>
    <row r="27" spans="2:18" x14ac:dyDescent="0.4">
      <c r="C27" s="107" t="s">
        <v>25</v>
      </c>
      <c r="D27" s="108"/>
      <c r="E27" s="108"/>
      <c r="F27" s="107" t="s">
        <v>26</v>
      </c>
      <c r="I27" s="107" t="s">
        <v>27</v>
      </c>
      <c r="L27" s="107" t="s">
        <v>28</v>
      </c>
      <c r="O27" s="107" t="s">
        <v>30</v>
      </c>
    </row>
    <row r="28" spans="2:18" x14ac:dyDescent="0.4">
      <c r="B28" s="157">
        <f>Q19</f>
        <v>0</v>
      </c>
      <c r="C28" s="158"/>
      <c r="D28" s="158"/>
      <c r="E28" s="159">
        <f>B28+($Q$19-$N$19)</f>
        <v>-78</v>
      </c>
      <c r="F28" s="158"/>
      <c r="G28" s="158"/>
      <c r="H28" s="159">
        <f>E28+($Q$19-$N$19)</f>
        <v>-156</v>
      </c>
      <c r="I28" s="158"/>
      <c r="J28" s="158"/>
      <c r="K28" s="159">
        <f>H28+($Q$19-$N$19)</f>
        <v>-234</v>
      </c>
      <c r="L28" s="158"/>
      <c r="M28" s="158"/>
      <c r="N28" s="159">
        <f>K28+($Q$19-$N$19)</f>
        <v>-312</v>
      </c>
      <c r="R28" s="148"/>
    </row>
    <row r="29" spans="2:18" x14ac:dyDescent="0.4">
      <c r="R29" s="149"/>
    </row>
    <row r="30" spans="2:18" x14ac:dyDescent="0.4">
      <c r="R30" s="150"/>
    </row>
    <row r="33" spans="2:19" ht="19.5" x14ac:dyDescent="0.4">
      <c r="B33" s="335" t="s">
        <v>67</v>
      </c>
      <c r="C33" s="335"/>
      <c r="D33" s="335"/>
      <c r="E33" s="335" t="s">
        <v>56</v>
      </c>
      <c r="F33" s="361"/>
      <c r="G33" s="406" t="s">
        <v>64</v>
      </c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8"/>
    </row>
    <row r="34" spans="2:19" ht="19.5" x14ac:dyDescent="0.4">
      <c r="B34" s="330" t="s">
        <v>68</v>
      </c>
      <c r="C34" s="330"/>
      <c r="D34" s="330"/>
      <c r="E34" s="336">
        <f>SUM(G34:H38)</f>
        <v>0</v>
      </c>
      <c r="F34" s="337"/>
      <c r="G34" s="409">
        <f>L34*$O$34*Q34*6000*1.1</f>
        <v>0</v>
      </c>
      <c r="H34" s="410"/>
      <c r="I34" s="411" t="s">
        <v>58</v>
      </c>
      <c r="J34" s="412"/>
      <c r="K34" s="481" t="s">
        <v>59</v>
      </c>
      <c r="L34" s="484"/>
      <c r="M34" s="338" t="s">
        <v>66</v>
      </c>
      <c r="N34" s="339"/>
      <c r="O34" s="495"/>
      <c r="P34" s="151" t="s">
        <v>60</v>
      </c>
      <c r="Q34" s="152">
        <v>0.5</v>
      </c>
      <c r="R34" s="357" t="s">
        <v>57</v>
      </c>
      <c r="S34" s="360" t="s">
        <v>65</v>
      </c>
    </row>
    <row r="35" spans="2:19" ht="19.5" x14ac:dyDescent="0.4">
      <c r="B35" s="330"/>
      <c r="C35" s="330"/>
      <c r="D35" s="330"/>
      <c r="E35" s="336"/>
      <c r="F35" s="337"/>
      <c r="G35" s="368">
        <f>L35*$O$34*Q35*6000*1.1</f>
        <v>0</v>
      </c>
      <c r="H35" s="372"/>
      <c r="I35" s="346" t="s">
        <v>61</v>
      </c>
      <c r="J35" s="347"/>
      <c r="K35" s="482" t="s">
        <v>59</v>
      </c>
      <c r="L35" s="485"/>
      <c r="M35" s="340"/>
      <c r="N35" s="341"/>
      <c r="O35" s="496"/>
      <c r="P35" s="115" t="s">
        <v>60</v>
      </c>
      <c r="Q35" s="116">
        <v>0.25</v>
      </c>
      <c r="R35" s="358"/>
      <c r="S35" s="344"/>
    </row>
    <row r="36" spans="2:19" ht="19.5" x14ac:dyDescent="0.4">
      <c r="B36" s="330"/>
      <c r="C36" s="330"/>
      <c r="D36" s="330"/>
      <c r="E36" s="336"/>
      <c r="F36" s="337"/>
      <c r="G36" s="368">
        <f>L36*$O$34*Q36*6000*1.1</f>
        <v>0</v>
      </c>
      <c r="H36" s="372"/>
      <c r="I36" s="364" t="s">
        <v>62</v>
      </c>
      <c r="J36" s="365"/>
      <c r="K36" s="482" t="s">
        <v>59</v>
      </c>
      <c r="L36" s="485"/>
      <c r="M36" s="340"/>
      <c r="N36" s="341"/>
      <c r="O36" s="496"/>
      <c r="P36" s="115" t="s">
        <v>60</v>
      </c>
      <c r="Q36" s="116">
        <v>0.15</v>
      </c>
      <c r="R36" s="358"/>
      <c r="S36" s="344"/>
    </row>
    <row r="37" spans="2:19" ht="19.5" x14ac:dyDescent="0.4">
      <c r="B37" s="330"/>
      <c r="C37" s="330"/>
      <c r="D37" s="330"/>
      <c r="E37" s="336"/>
      <c r="F37" s="337"/>
      <c r="G37" s="368">
        <f>L37*$O$34*Q37*6000*1.1</f>
        <v>0</v>
      </c>
      <c r="H37" s="372"/>
      <c r="I37" s="374" t="s">
        <v>145</v>
      </c>
      <c r="J37" s="375"/>
      <c r="K37" s="482" t="s">
        <v>59</v>
      </c>
      <c r="L37" s="494"/>
      <c r="M37" s="340"/>
      <c r="N37" s="341"/>
      <c r="O37" s="496"/>
      <c r="P37" s="115" t="s">
        <v>60</v>
      </c>
      <c r="Q37" s="153">
        <v>0.1</v>
      </c>
      <c r="R37" s="358"/>
      <c r="S37" s="344"/>
    </row>
    <row r="38" spans="2:19" ht="19.5" x14ac:dyDescent="0.4">
      <c r="B38" s="330"/>
      <c r="C38" s="330"/>
      <c r="D38" s="330"/>
      <c r="E38" s="336"/>
      <c r="F38" s="337"/>
      <c r="G38" s="370">
        <f>L38*$O$34*Q38*6000*1.1</f>
        <v>0</v>
      </c>
      <c r="H38" s="373"/>
      <c r="I38" s="353" t="s">
        <v>63</v>
      </c>
      <c r="J38" s="354"/>
      <c r="K38" s="483" t="s">
        <v>59</v>
      </c>
      <c r="L38" s="486"/>
      <c r="M38" s="342"/>
      <c r="N38" s="343"/>
      <c r="O38" s="497"/>
      <c r="P38" s="117" t="s">
        <v>60</v>
      </c>
      <c r="Q38" s="118">
        <v>0.1</v>
      </c>
      <c r="R38" s="359"/>
      <c r="S38" s="345"/>
    </row>
    <row r="39" spans="2:19" ht="19.5" x14ac:dyDescent="0.4">
      <c r="B39" s="325" t="s">
        <v>69</v>
      </c>
      <c r="C39" s="325"/>
      <c r="D39" s="325"/>
      <c r="E39" s="336">
        <f>SUM(G39:H43)</f>
        <v>0</v>
      </c>
      <c r="F39" s="337"/>
      <c r="G39" s="409">
        <f>L39*$O$39*Q39*1500*1.1</f>
        <v>0</v>
      </c>
      <c r="H39" s="410"/>
      <c r="I39" s="411" t="s">
        <v>58</v>
      </c>
      <c r="J39" s="412"/>
      <c r="K39" s="493" t="s">
        <v>59</v>
      </c>
      <c r="L39" s="492">
        <f>L34</f>
        <v>0</v>
      </c>
      <c r="M39" s="338" t="s">
        <v>66</v>
      </c>
      <c r="N39" s="339"/>
      <c r="O39" s="355">
        <f>O34</f>
        <v>0</v>
      </c>
      <c r="P39" s="120" t="s">
        <v>60</v>
      </c>
      <c r="Q39" s="152">
        <v>0.5</v>
      </c>
      <c r="R39" s="357" t="s">
        <v>167</v>
      </c>
      <c r="S39" s="360" t="s">
        <v>65</v>
      </c>
    </row>
    <row r="40" spans="2:19" ht="19.5" x14ac:dyDescent="0.4">
      <c r="B40" s="325"/>
      <c r="C40" s="325"/>
      <c r="D40" s="325"/>
      <c r="E40" s="336"/>
      <c r="F40" s="337"/>
      <c r="G40" s="368">
        <f>L40*$O$39*Q40*1500*1.1</f>
        <v>0</v>
      </c>
      <c r="H40" s="372"/>
      <c r="I40" s="346" t="s">
        <v>61</v>
      </c>
      <c r="J40" s="347"/>
      <c r="K40" s="122" t="s">
        <v>59</v>
      </c>
      <c r="L40" s="139">
        <f>L35</f>
        <v>0</v>
      </c>
      <c r="M40" s="340"/>
      <c r="N40" s="341"/>
      <c r="O40" s="355"/>
      <c r="P40" s="123" t="s">
        <v>60</v>
      </c>
      <c r="Q40" s="116">
        <v>0.25</v>
      </c>
      <c r="R40" s="358"/>
      <c r="S40" s="344"/>
    </row>
    <row r="41" spans="2:19" ht="19.5" x14ac:dyDescent="0.4">
      <c r="B41" s="325"/>
      <c r="C41" s="325"/>
      <c r="D41" s="325"/>
      <c r="E41" s="336"/>
      <c r="F41" s="337"/>
      <c r="G41" s="368">
        <f>L41*$O$39*Q41*1500*1.1</f>
        <v>0</v>
      </c>
      <c r="H41" s="372"/>
      <c r="I41" s="364" t="s">
        <v>62</v>
      </c>
      <c r="J41" s="365"/>
      <c r="K41" s="122" t="s">
        <v>59</v>
      </c>
      <c r="L41" s="139">
        <f>L36</f>
        <v>0</v>
      </c>
      <c r="M41" s="340"/>
      <c r="N41" s="341"/>
      <c r="O41" s="355"/>
      <c r="P41" s="123" t="s">
        <v>60</v>
      </c>
      <c r="Q41" s="116">
        <v>0.15</v>
      </c>
      <c r="R41" s="358"/>
      <c r="S41" s="344"/>
    </row>
    <row r="42" spans="2:19" ht="19.5" x14ac:dyDescent="0.4">
      <c r="B42" s="325"/>
      <c r="C42" s="325"/>
      <c r="D42" s="325"/>
      <c r="E42" s="336"/>
      <c r="F42" s="337"/>
      <c r="G42" s="368">
        <f>L42*$O$39*Q42*1500*1.1</f>
        <v>0</v>
      </c>
      <c r="H42" s="372"/>
      <c r="I42" s="374" t="s">
        <v>145</v>
      </c>
      <c r="J42" s="375"/>
      <c r="K42" s="122" t="s">
        <v>59</v>
      </c>
      <c r="L42" s="139">
        <f>L37</f>
        <v>0</v>
      </c>
      <c r="M42" s="340"/>
      <c r="N42" s="341"/>
      <c r="O42" s="355"/>
      <c r="P42" s="123" t="s">
        <v>60</v>
      </c>
      <c r="Q42" s="153">
        <v>0.1</v>
      </c>
      <c r="R42" s="358"/>
      <c r="S42" s="344"/>
    </row>
    <row r="43" spans="2:19" ht="19.5" x14ac:dyDescent="0.4">
      <c r="B43" s="325"/>
      <c r="C43" s="325"/>
      <c r="D43" s="325"/>
      <c r="E43" s="336"/>
      <c r="F43" s="337"/>
      <c r="G43" s="370">
        <f>L43*$O$39*Q43*1500*1.1</f>
        <v>0</v>
      </c>
      <c r="H43" s="373"/>
      <c r="I43" s="353" t="s">
        <v>63</v>
      </c>
      <c r="J43" s="354"/>
      <c r="K43" s="124" t="s">
        <v>59</v>
      </c>
      <c r="L43" s="140">
        <f t="shared" ref="L43" si="0">L38</f>
        <v>0</v>
      </c>
      <c r="M43" s="342"/>
      <c r="N43" s="343"/>
      <c r="O43" s="356"/>
      <c r="P43" s="125" t="s">
        <v>60</v>
      </c>
      <c r="Q43" s="118">
        <v>0.1</v>
      </c>
      <c r="R43" s="359"/>
      <c r="S43" s="345"/>
    </row>
    <row r="44" spans="2:19" ht="19.5" x14ac:dyDescent="0.4">
      <c r="B44" s="330" t="s">
        <v>70</v>
      </c>
      <c r="C44" s="330"/>
      <c r="D44" s="330"/>
      <c r="E44" s="336">
        <f>(E34+E39)*0.2</f>
        <v>0</v>
      </c>
      <c r="F44" s="336"/>
      <c r="G44" s="348" t="s">
        <v>72</v>
      </c>
      <c r="H44" s="349"/>
      <c r="I44" s="349"/>
      <c r="J44" s="349"/>
      <c r="K44" s="349"/>
      <c r="L44" s="349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30" t="s">
        <v>71</v>
      </c>
      <c r="C45" s="330"/>
      <c r="D45" s="330"/>
      <c r="E45" s="336">
        <f>ROUNDDOWN((E34+E39+E44)*0.3,0)</f>
        <v>0</v>
      </c>
      <c r="F45" s="336"/>
      <c r="G45" s="350" t="s">
        <v>73</v>
      </c>
      <c r="H45" s="350"/>
      <c r="I45" s="350"/>
      <c r="J45" s="350"/>
      <c r="K45" s="350"/>
      <c r="L45" s="350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30" t="s">
        <v>110</v>
      </c>
      <c r="C46" s="330"/>
      <c r="D46" s="330"/>
      <c r="E46" s="336">
        <f>E34+E39+E44+E45</f>
        <v>0</v>
      </c>
      <c r="F46" s="336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1" zoomScaleNormal="100" zoomScaleSheetLayoutView="100" workbookViewId="0">
      <selection activeCell="K34" sqref="K34"/>
    </sheetView>
  </sheetViews>
  <sheetFormatPr defaultRowHeight="18.75" x14ac:dyDescent="0.4"/>
  <cols>
    <col min="1" max="2" width="9" style="91"/>
    <col min="3" max="17" width="7" style="91" customWidth="1"/>
    <col min="18" max="16384" width="9" style="91"/>
  </cols>
  <sheetData>
    <row r="1" spans="1:18" ht="24" x14ac:dyDescent="0.5">
      <c r="A1" s="90" t="s">
        <v>143</v>
      </c>
    </row>
    <row r="3" spans="1:18" ht="23.25" customHeight="1" x14ac:dyDescent="0.4">
      <c r="B3" s="92"/>
      <c r="C3" s="431" t="s">
        <v>0</v>
      </c>
      <c r="D3" s="432"/>
      <c r="E3" s="433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451" t="s">
        <v>31</v>
      </c>
      <c r="G4" s="452"/>
      <c r="H4" s="45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454"/>
      <c r="G5" s="455"/>
      <c r="H5" s="45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454"/>
      <c r="G6" s="455"/>
      <c r="H6" s="45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454"/>
      <c r="G7" s="455"/>
      <c r="H7" s="45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454"/>
      <c r="G8" s="455"/>
      <c r="H8" s="45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454"/>
      <c r="G9" s="455"/>
      <c r="H9" s="456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445" t="s">
        <v>45</v>
      </c>
      <c r="G10" s="446"/>
      <c r="H10" s="447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ht="13.5" customHeight="1" x14ac:dyDescent="0.4">
      <c r="B11" s="92"/>
      <c r="C11" s="92"/>
      <c r="D11" s="92"/>
      <c r="E11" s="92"/>
      <c r="F11" s="445"/>
      <c r="G11" s="446"/>
      <c r="H11" s="447"/>
      <c r="I11" s="92"/>
      <c r="J11" s="92"/>
      <c r="K11" s="92"/>
      <c r="L11" s="92"/>
      <c r="M11" s="92"/>
      <c r="N11" s="92"/>
      <c r="O11" s="160"/>
      <c r="P11" s="92"/>
      <c r="Q11" s="92"/>
      <c r="R11" s="92"/>
    </row>
    <row r="12" spans="1:18" ht="13.5" customHeight="1" x14ac:dyDescent="0.4">
      <c r="B12" s="92"/>
      <c r="C12" s="92"/>
      <c r="D12" s="92"/>
      <c r="E12" s="92"/>
      <c r="F12" s="445"/>
      <c r="G12" s="446"/>
      <c r="H12" s="447"/>
      <c r="I12" s="92"/>
      <c r="K12" s="92"/>
      <c r="L12" s="92"/>
      <c r="M12" s="92"/>
      <c r="N12" s="92"/>
      <c r="O12" s="92"/>
      <c r="P12" s="92"/>
      <c r="Q12" s="92"/>
      <c r="R12" s="92"/>
    </row>
    <row r="13" spans="1:18" ht="13.5" customHeight="1" x14ac:dyDescent="0.4">
      <c r="B13" s="92"/>
      <c r="C13" s="92"/>
      <c r="D13" s="92"/>
      <c r="E13" s="92"/>
      <c r="F13" s="445"/>
      <c r="G13" s="446"/>
      <c r="H13" s="447"/>
      <c r="I13" s="161"/>
      <c r="J13" s="93"/>
      <c r="L13" s="92"/>
      <c r="M13" s="92"/>
      <c r="N13" s="92"/>
      <c r="O13" s="92"/>
      <c r="P13" s="92"/>
      <c r="R13" s="92"/>
    </row>
    <row r="14" spans="1:18" ht="13.5" customHeight="1" x14ac:dyDescent="0.4">
      <c r="B14" s="92"/>
      <c r="C14" s="92"/>
      <c r="D14" s="92"/>
      <c r="E14" s="92"/>
      <c r="F14" s="445"/>
      <c r="G14" s="446"/>
      <c r="H14" s="447"/>
      <c r="I14" s="457" t="s">
        <v>43</v>
      </c>
      <c r="J14" s="458"/>
      <c r="K14" s="458"/>
      <c r="L14" s="458"/>
      <c r="M14" s="458"/>
      <c r="N14" s="458"/>
      <c r="P14" s="92"/>
      <c r="R14" s="92"/>
    </row>
    <row r="15" spans="1:18" ht="13.5" customHeight="1" x14ac:dyDescent="0.4">
      <c r="B15" s="92"/>
      <c r="C15" s="92"/>
      <c r="D15" s="92"/>
      <c r="E15" s="92"/>
      <c r="F15" s="445"/>
      <c r="G15" s="446"/>
      <c r="H15" s="447"/>
      <c r="I15" s="162"/>
      <c r="J15" s="163"/>
      <c r="K15" s="163"/>
      <c r="L15" s="93"/>
      <c r="M15" s="93"/>
      <c r="N15" s="93"/>
      <c r="O15" s="443" t="s">
        <v>33</v>
      </c>
      <c r="P15" s="93"/>
      <c r="R15" s="92"/>
    </row>
    <row r="16" spans="1:18" ht="13.5" customHeight="1" x14ac:dyDescent="0.4">
      <c r="B16" s="94"/>
      <c r="C16" s="94"/>
      <c r="D16" s="94"/>
      <c r="E16" s="92"/>
      <c r="F16" s="445"/>
      <c r="G16" s="446"/>
      <c r="H16" s="447"/>
      <c r="I16" s="162"/>
      <c r="J16" s="163"/>
      <c r="K16" s="163"/>
      <c r="L16" s="164"/>
      <c r="M16" s="165"/>
      <c r="N16" s="165"/>
      <c r="O16" s="444"/>
      <c r="P16" s="166"/>
      <c r="R16" s="92"/>
    </row>
    <row r="17" spans="2:18" ht="13.5" customHeight="1" x14ac:dyDescent="0.4">
      <c r="B17" s="94"/>
      <c r="C17" s="94"/>
      <c r="D17" s="94"/>
      <c r="E17" s="92"/>
      <c r="F17" s="445"/>
      <c r="G17" s="446"/>
      <c r="H17" s="447"/>
      <c r="I17" s="459" t="s">
        <v>44</v>
      </c>
      <c r="J17" s="460"/>
      <c r="K17" s="461"/>
      <c r="L17" s="165"/>
      <c r="M17" s="165"/>
      <c r="N17" s="165"/>
      <c r="O17" s="444"/>
      <c r="R17" s="92"/>
    </row>
    <row r="18" spans="2:18" ht="13.5" customHeight="1" x14ac:dyDescent="0.4">
      <c r="B18" s="294" t="s">
        <v>4</v>
      </c>
      <c r="C18" s="95"/>
      <c r="D18" s="95"/>
      <c r="E18" s="92"/>
      <c r="F18" s="448"/>
      <c r="G18" s="449"/>
      <c r="H18" s="450"/>
      <c r="I18" s="462"/>
      <c r="J18" s="463"/>
      <c r="K18" s="464"/>
      <c r="L18" s="465" t="s">
        <v>46</v>
      </c>
      <c r="M18" s="466"/>
      <c r="N18" s="467"/>
      <c r="O18" s="444"/>
      <c r="P18" s="130"/>
      <c r="R18" s="94"/>
    </row>
    <row r="19" spans="2:18" ht="22.5" customHeight="1" x14ac:dyDescent="0.4">
      <c r="B19" s="294"/>
      <c r="C19" s="95"/>
      <c r="D19" s="95"/>
      <c r="E19" s="92"/>
      <c r="F19" s="440" t="s">
        <v>49</v>
      </c>
      <c r="G19" s="441"/>
      <c r="H19" s="441"/>
      <c r="I19" s="441"/>
      <c r="J19" s="441"/>
      <c r="K19" s="441"/>
      <c r="L19" s="441"/>
      <c r="M19" s="441"/>
      <c r="N19" s="442"/>
      <c r="O19" s="444"/>
      <c r="P19" s="167"/>
      <c r="R19" s="94"/>
    </row>
    <row r="20" spans="2:18" x14ac:dyDescent="0.4">
      <c r="B20" s="294"/>
      <c r="C20" s="95"/>
      <c r="D20" s="95"/>
      <c r="E20" s="92"/>
      <c r="F20" s="92"/>
      <c r="G20" s="92"/>
      <c r="H20" s="92"/>
      <c r="I20" s="93"/>
      <c r="J20" s="93"/>
      <c r="K20" s="93"/>
      <c r="L20" s="93"/>
      <c r="M20" s="93"/>
      <c r="N20" s="93"/>
      <c r="O20" s="444"/>
      <c r="P20" s="93"/>
      <c r="R20" s="94"/>
    </row>
    <row r="21" spans="2:18" x14ac:dyDescent="0.4">
      <c r="B21" s="294"/>
      <c r="C21" s="95"/>
      <c r="D21" s="95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444"/>
      <c r="P21" s="92"/>
      <c r="Q21" s="92"/>
      <c r="R21" s="94"/>
    </row>
    <row r="22" spans="2:18" ht="18.75" customHeight="1" thickBot="1" x14ac:dyDescent="0.45">
      <c r="F22" s="96" t="s">
        <v>6</v>
      </c>
      <c r="G22" s="97"/>
      <c r="H22" s="108"/>
      <c r="I22" s="107" t="s">
        <v>7</v>
      </c>
      <c r="L22" s="96" t="s">
        <v>8</v>
      </c>
    </row>
    <row r="23" spans="2:18" ht="19.5" thickBot="1" x14ac:dyDescent="0.45">
      <c r="E23" s="168" t="s">
        <v>14</v>
      </c>
      <c r="G23" s="168"/>
      <c r="H23" s="169"/>
      <c r="I23" s="101"/>
      <c r="J23" s="170"/>
      <c r="K23" s="171">
        <f>H23+ROUNDDOWN((N23-H23)/2,0)</f>
        <v>0</v>
      </c>
      <c r="L23" s="172"/>
      <c r="M23" s="173"/>
      <c r="N23" s="174"/>
      <c r="R23" s="111"/>
    </row>
    <row r="24" spans="2:18" x14ac:dyDescent="0.4"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</row>
    <row r="26" spans="2:18" x14ac:dyDescent="0.4">
      <c r="B26" s="91" t="s">
        <v>51</v>
      </c>
    </row>
    <row r="27" spans="2:18" ht="13.5" customHeight="1" x14ac:dyDescent="0.4">
      <c r="C27" s="434" t="s">
        <v>32</v>
      </c>
      <c r="D27" s="435"/>
      <c r="E27" s="436"/>
      <c r="F27" s="434" t="s">
        <v>34</v>
      </c>
      <c r="G27" s="435"/>
      <c r="H27" s="436"/>
      <c r="I27" s="434" t="s">
        <v>35</v>
      </c>
      <c r="J27" s="435"/>
      <c r="K27" s="436"/>
      <c r="L27" s="434" t="s">
        <v>36</v>
      </c>
      <c r="M27" s="435"/>
      <c r="N27" s="436"/>
      <c r="O27" s="434" t="s">
        <v>37</v>
      </c>
      <c r="P27" s="435"/>
      <c r="Q27" s="436"/>
    </row>
    <row r="28" spans="2:18" ht="13.5" customHeight="1" x14ac:dyDescent="0.4">
      <c r="C28" s="437"/>
      <c r="D28" s="438"/>
      <c r="E28" s="439"/>
      <c r="F28" s="437"/>
      <c r="G28" s="438"/>
      <c r="H28" s="439"/>
      <c r="I28" s="437"/>
      <c r="J28" s="438"/>
      <c r="K28" s="439"/>
      <c r="L28" s="437"/>
      <c r="M28" s="438"/>
      <c r="N28" s="439"/>
      <c r="O28" s="437"/>
      <c r="P28" s="438"/>
      <c r="Q28" s="439"/>
      <c r="R28" s="105"/>
    </row>
    <row r="29" spans="2:18" x14ac:dyDescent="0.4">
      <c r="O29" s="94"/>
    </row>
    <row r="30" spans="2:18" x14ac:dyDescent="0.4">
      <c r="O30" s="94"/>
      <c r="R30" s="105" t="s">
        <v>38</v>
      </c>
    </row>
    <row r="31" spans="2:18" x14ac:dyDescent="0.4">
      <c r="C31" s="96" t="s">
        <v>13</v>
      </c>
      <c r="D31" s="97"/>
      <c r="E31" s="97"/>
      <c r="F31" s="96" t="s">
        <v>39</v>
      </c>
      <c r="I31" s="96" t="s">
        <v>40</v>
      </c>
      <c r="L31" s="96" t="s">
        <v>41</v>
      </c>
      <c r="O31" s="96" t="s">
        <v>42</v>
      </c>
    </row>
    <row r="32" spans="2:18" x14ac:dyDescent="0.4">
      <c r="B32" s="176">
        <f>N23</f>
        <v>0</v>
      </c>
      <c r="C32" s="177"/>
      <c r="D32" s="177"/>
      <c r="E32" s="176">
        <f>B32+($N$23-$K$23)</f>
        <v>0</v>
      </c>
      <c r="F32" s="177"/>
      <c r="G32" s="177"/>
      <c r="H32" s="176">
        <f>E32+($N$23-$K$23)</f>
        <v>0</v>
      </c>
      <c r="I32" s="177"/>
      <c r="J32" s="177"/>
      <c r="K32" s="176">
        <f>H32+($N$23-$K$23)</f>
        <v>0</v>
      </c>
      <c r="L32" s="177"/>
      <c r="M32" s="177"/>
      <c r="N32" s="176">
        <f>K32+($N$23-$K$23)</f>
        <v>0</v>
      </c>
      <c r="O32" s="178"/>
      <c r="R32" s="111"/>
    </row>
    <row r="33" spans="2:19" x14ac:dyDescent="0.4">
      <c r="R33" s="179"/>
    </row>
    <row r="35" spans="2:19" ht="19.5" x14ac:dyDescent="0.4">
      <c r="B35" s="335" t="s">
        <v>67</v>
      </c>
      <c r="C35" s="335"/>
      <c r="D35" s="335"/>
      <c r="E35" s="335" t="s">
        <v>56</v>
      </c>
      <c r="F35" s="361"/>
      <c r="G35" s="406" t="s">
        <v>64</v>
      </c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8"/>
    </row>
    <row r="36" spans="2:19" ht="19.5" x14ac:dyDescent="0.4">
      <c r="B36" s="330" t="s">
        <v>68</v>
      </c>
      <c r="C36" s="330"/>
      <c r="D36" s="330"/>
      <c r="E36" s="336">
        <f>SUM(G36:H39)</f>
        <v>0</v>
      </c>
      <c r="F36" s="337"/>
      <c r="G36" s="409">
        <f>L36*$O$36*Q36*6000*1.1</f>
        <v>0</v>
      </c>
      <c r="H36" s="410"/>
      <c r="I36" s="411" t="s">
        <v>58</v>
      </c>
      <c r="J36" s="412"/>
      <c r="K36" s="481" t="s">
        <v>59</v>
      </c>
      <c r="L36" s="484"/>
      <c r="M36" s="338" t="s">
        <v>66</v>
      </c>
      <c r="N36" s="339"/>
      <c r="O36" s="487"/>
      <c r="P36" s="491" t="s">
        <v>60</v>
      </c>
      <c r="Q36" s="152">
        <v>0.85</v>
      </c>
      <c r="R36" s="357" t="s">
        <v>57</v>
      </c>
      <c r="S36" s="360" t="s">
        <v>65</v>
      </c>
    </row>
    <row r="37" spans="2:19" ht="19.5" x14ac:dyDescent="0.4">
      <c r="B37" s="330"/>
      <c r="C37" s="330"/>
      <c r="D37" s="330"/>
      <c r="E37" s="336"/>
      <c r="F37" s="337"/>
      <c r="G37" s="368">
        <f>L37*$O$36*Q37*6000*1.1</f>
        <v>0</v>
      </c>
      <c r="H37" s="372"/>
      <c r="I37" s="346" t="s">
        <v>61</v>
      </c>
      <c r="J37" s="347"/>
      <c r="K37" s="482" t="s">
        <v>59</v>
      </c>
      <c r="L37" s="485"/>
      <c r="M37" s="340"/>
      <c r="N37" s="341"/>
      <c r="O37" s="488"/>
      <c r="P37" s="123" t="s">
        <v>60</v>
      </c>
      <c r="Q37" s="116">
        <v>0.1</v>
      </c>
      <c r="R37" s="358"/>
      <c r="S37" s="344"/>
    </row>
    <row r="38" spans="2:19" ht="19.5" x14ac:dyDescent="0.4">
      <c r="B38" s="330"/>
      <c r="C38" s="330"/>
      <c r="D38" s="330"/>
      <c r="E38" s="336"/>
      <c r="F38" s="337"/>
      <c r="G38" s="368">
        <f>L38*$O$36*Q38*6000*1.1</f>
        <v>0</v>
      </c>
      <c r="H38" s="372"/>
      <c r="I38" s="364" t="s">
        <v>62</v>
      </c>
      <c r="J38" s="365"/>
      <c r="K38" s="482" t="s">
        <v>59</v>
      </c>
      <c r="L38" s="485"/>
      <c r="M38" s="340"/>
      <c r="N38" s="341"/>
      <c r="O38" s="488"/>
      <c r="P38" s="123" t="s">
        <v>60</v>
      </c>
      <c r="Q38" s="116">
        <v>0.05</v>
      </c>
      <c r="R38" s="358"/>
      <c r="S38" s="344"/>
    </row>
    <row r="39" spans="2:19" ht="19.5" x14ac:dyDescent="0.4">
      <c r="B39" s="330"/>
      <c r="C39" s="330"/>
      <c r="D39" s="330"/>
      <c r="E39" s="336"/>
      <c r="F39" s="337"/>
      <c r="G39" s="370">
        <f>L39*$O$36*Q39*6000*1.1</f>
        <v>0</v>
      </c>
      <c r="H39" s="373"/>
      <c r="I39" s="353" t="s">
        <v>63</v>
      </c>
      <c r="J39" s="354"/>
      <c r="K39" s="483" t="s">
        <v>59</v>
      </c>
      <c r="L39" s="486"/>
      <c r="M39" s="342"/>
      <c r="N39" s="343"/>
      <c r="O39" s="489"/>
      <c r="P39" s="125" t="s">
        <v>60</v>
      </c>
      <c r="Q39" s="118">
        <v>0.1</v>
      </c>
      <c r="R39" s="359"/>
      <c r="S39" s="345"/>
    </row>
    <row r="40" spans="2:19" ht="19.5" x14ac:dyDescent="0.4">
      <c r="B40" s="325" t="s">
        <v>69</v>
      </c>
      <c r="C40" s="325"/>
      <c r="D40" s="325"/>
      <c r="E40" s="336">
        <f>SUM(G40:H43)</f>
        <v>0</v>
      </c>
      <c r="F40" s="337"/>
      <c r="G40" s="331">
        <f>L40*$O$40*Q40*1500*1.1</f>
        <v>0</v>
      </c>
      <c r="H40" s="332"/>
      <c r="I40" s="333" t="s">
        <v>58</v>
      </c>
      <c r="J40" s="334"/>
      <c r="K40" s="119" t="s">
        <v>59</v>
      </c>
      <c r="L40" s="138">
        <f>L36</f>
        <v>0</v>
      </c>
      <c r="M40" s="338" t="s">
        <v>66</v>
      </c>
      <c r="N40" s="339"/>
      <c r="O40" s="490">
        <f>O36</f>
        <v>0</v>
      </c>
      <c r="P40" s="120" t="s">
        <v>60</v>
      </c>
      <c r="Q40" s="152">
        <v>0.85</v>
      </c>
      <c r="R40" s="357" t="s">
        <v>167</v>
      </c>
      <c r="S40" s="360" t="s">
        <v>65</v>
      </c>
    </row>
    <row r="41" spans="2:19" ht="19.5" x14ac:dyDescent="0.4">
      <c r="B41" s="325"/>
      <c r="C41" s="325"/>
      <c r="D41" s="325"/>
      <c r="E41" s="336"/>
      <c r="F41" s="337"/>
      <c r="G41" s="331">
        <f>L41*$O$40*Q41*1500*1.1</f>
        <v>0</v>
      </c>
      <c r="H41" s="332"/>
      <c r="I41" s="346" t="s">
        <v>61</v>
      </c>
      <c r="J41" s="347"/>
      <c r="K41" s="122" t="s">
        <v>59</v>
      </c>
      <c r="L41" s="139">
        <f t="shared" ref="L41:L43" si="0">L37</f>
        <v>0</v>
      </c>
      <c r="M41" s="340"/>
      <c r="N41" s="341"/>
      <c r="O41" s="355"/>
      <c r="P41" s="123" t="s">
        <v>60</v>
      </c>
      <c r="Q41" s="116">
        <v>0.1</v>
      </c>
      <c r="R41" s="358"/>
      <c r="S41" s="344"/>
    </row>
    <row r="42" spans="2:19" ht="19.5" x14ac:dyDescent="0.4">
      <c r="B42" s="325"/>
      <c r="C42" s="325"/>
      <c r="D42" s="325"/>
      <c r="E42" s="336"/>
      <c r="F42" s="337"/>
      <c r="G42" s="331">
        <f>L42*$O$40*Q42*1500*1.1</f>
        <v>0</v>
      </c>
      <c r="H42" s="332"/>
      <c r="I42" s="346" t="s">
        <v>62</v>
      </c>
      <c r="J42" s="347"/>
      <c r="K42" s="122" t="s">
        <v>59</v>
      </c>
      <c r="L42" s="139">
        <f t="shared" si="0"/>
        <v>0</v>
      </c>
      <c r="M42" s="340"/>
      <c r="N42" s="341"/>
      <c r="O42" s="355"/>
      <c r="P42" s="123" t="s">
        <v>60</v>
      </c>
      <c r="Q42" s="116">
        <v>0.05</v>
      </c>
      <c r="R42" s="358"/>
      <c r="S42" s="344"/>
    </row>
    <row r="43" spans="2:19" ht="19.5" x14ac:dyDescent="0.4">
      <c r="B43" s="325"/>
      <c r="C43" s="325"/>
      <c r="D43" s="325"/>
      <c r="E43" s="336"/>
      <c r="F43" s="337"/>
      <c r="G43" s="331">
        <f>L43*$O$40*Q43*1500*1.1</f>
        <v>0</v>
      </c>
      <c r="H43" s="332"/>
      <c r="I43" s="353" t="s">
        <v>63</v>
      </c>
      <c r="J43" s="354"/>
      <c r="K43" s="124" t="s">
        <v>59</v>
      </c>
      <c r="L43" s="140">
        <f t="shared" si="0"/>
        <v>0</v>
      </c>
      <c r="M43" s="342"/>
      <c r="N43" s="343"/>
      <c r="O43" s="356"/>
      <c r="P43" s="125" t="s">
        <v>60</v>
      </c>
      <c r="Q43" s="118">
        <v>0.1</v>
      </c>
      <c r="R43" s="359"/>
      <c r="S43" s="345"/>
    </row>
    <row r="44" spans="2:19" ht="19.5" x14ac:dyDescent="0.4">
      <c r="B44" s="330" t="s">
        <v>70</v>
      </c>
      <c r="C44" s="330"/>
      <c r="D44" s="330"/>
      <c r="E44" s="336">
        <f>(E36+E40)*0.2</f>
        <v>0</v>
      </c>
      <c r="F44" s="336"/>
      <c r="G44" s="348" t="s">
        <v>72</v>
      </c>
      <c r="H44" s="349"/>
      <c r="I44" s="349"/>
      <c r="J44" s="349"/>
      <c r="K44" s="349"/>
      <c r="L44" s="349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30" t="s">
        <v>71</v>
      </c>
      <c r="C45" s="330"/>
      <c r="D45" s="330"/>
      <c r="E45" s="336">
        <f>ROUNDDOWN((E36+E40+E44)*0.3,0)</f>
        <v>0</v>
      </c>
      <c r="F45" s="336"/>
      <c r="G45" s="350" t="s">
        <v>73</v>
      </c>
      <c r="H45" s="350"/>
      <c r="I45" s="350"/>
      <c r="J45" s="350"/>
      <c r="K45" s="350"/>
      <c r="L45" s="350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30" t="s">
        <v>110</v>
      </c>
      <c r="C46" s="330"/>
      <c r="D46" s="330"/>
      <c r="E46" s="336">
        <f>E36+E40+E44+E45</f>
        <v>0</v>
      </c>
      <c r="F46" s="336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2" zoomScaleNormal="100" zoomScaleSheetLayoutView="100" workbookViewId="0">
      <selection activeCell="H48" sqref="H48"/>
    </sheetView>
  </sheetViews>
  <sheetFormatPr defaultRowHeight="18.75" x14ac:dyDescent="0.4"/>
  <cols>
    <col min="1" max="2" width="9" style="103"/>
    <col min="3" max="17" width="7" style="103" customWidth="1"/>
    <col min="18" max="16384" width="9" style="103"/>
  </cols>
  <sheetData>
    <row r="1" spans="1:18" ht="24" x14ac:dyDescent="0.5">
      <c r="A1" s="141" t="s">
        <v>144</v>
      </c>
    </row>
    <row r="3" spans="1:18" ht="23.25" customHeight="1" x14ac:dyDescent="0.4">
      <c r="B3" s="102"/>
      <c r="C3" s="416" t="s">
        <v>0</v>
      </c>
      <c r="D3" s="417"/>
      <c r="E3" s="418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3.5" customHeight="1" x14ac:dyDescent="0.4">
      <c r="B4" s="102"/>
      <c r="C4" s="102"/>
      <c r="D4" s="102"/>
      <c r="E4" s="102"/>
      <c r="F4" s="383" t="s">
        <v>47</v>
      </c>
      <c r="G4" s="384"/>
      <c r="H4" s="385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customHeight="1" x14ac:dyDescent="0.4">
      <c r="B5" s="102"/>
      <c r="C5" s="102"/>
      <c r="D5" s="102"/>
      <c r="E5" s="102"/>
      <c r="F5" s="386"/>
      <c r="G5" s="387"/>
      <c r="H5" s="388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ht="13.5" customHeight="1" x14ac:dyDescent="0.4">
      <c r="B6" s="102"/>
      <c r="C6" s="102"/>
      <c r="D6" s="102"/>
      <c r="E6" s="102"/>
      <c r="F6" s="386"/>
      <c r="G6" s="387"/>
      <c r="H6" s="388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ht="13.5" customHeight="1" x14ac:dyDescent="0.4">
      <c r="B7" s="102"/>
      <c r="C7" s="102"/>
      <c r="D7" s="102"/>
      <c r="E7" s="102"/>
      <c r="F7" s="386"/>
      <c r="G7" s="387"/>
      <c r="H7" s="388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ht="13.5" customHeight="1" x14ac:dyDescent="0.4">
      <c r="B8" s="102"/>
      <c r="C8" s="102"/>
      <c r="D8" s="102"/>
      <c r="E8" s="102"/>
      <c r="F8" s="386"/>
      <c r="G8" s="387"/>
      <c r="H8" s="388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ht="13.5" customHeight="1" x14ac:dyDescent="0.4">
      <c r="B9" s="102"/>
      <c r="C9" s="102"/>
      <c r="D9" s="102"/>
      <c r="E9" s="102"/>
      <c r="F9" s="386"/>
      <c r="G9" s="387"/>
      <c r="H9" s="388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18" ht="13.5" customHeight="1" x14ac:dyDescent="0.4">
      <c r="B10" s="102"/>
      <c r="C10" s="102"/>
      <c r="D10" s="102"/>
      <c r="E10" s="102"/>
      <c r="F10" s="386"/>
      <c r="G10" s="387"/>
      <c r="H10" s="388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18" ht="13.5" customHeight="1" x14ac:dyDescent="0.4">
      <c r="B11" s="102"/>
      <c r="C11" s="102"/>
      <c r="D11" s="102"/>
      <c r="E11" s="102"/>
      <c r="F11" s="386"/>
      <c r="G11" s="387"/>
      <c r="H11" s="388"/>
      <c r="I11" s="102"/>
      <c r="J11" s="102"/>
      <c r="K11" s="102"/>
      <c r="L11" s="102"/>
      <c r="M11" s="102"/>
      <c r="N11" s="102"/>
      <c r="O11" s="180"/>
      <c r="P11" s="102"/>
      <c r="Q11" s="102"/>
      <c r="R11" s="102"/>
    </row>
    <row r="12" spans="1:18" ht="13.5" customHeight="1" x14ac:dyDescent="0.4">
      <c r="B12" s="102"/>
      <c r="C12" s="102"/>
      <c r="D12" s="102"/>
      <c r="E12" s="102"/>
      <c r="F12" s="386"/>
      <c r="G12" s="387"/>
      <c r="H12" s="388"/>
      <c r="I12" s="102"/>
      <c r="K12" s="102"/>
      <c r="L12" s="102"/>
      <c r="M12" s="102"/>
      <c r="N12" s="102"/>
      <c r="O12" s="102"/>
      <c r="P12" s="102"/>
      <c r="Q12" s="102"/>
      <c r="R12" s="102"/>
    </row>
    <row r="13" spans="1:18" ht="13.5" customHeight="1" x14ac:dyDescent="0.4">
      <c r="B13" s="102"/>
      <c r="C13" s="102"/>
      <c r="D13" s="102"/>
      <c r="E13" s="102"/>
      <c r="F13" s="386"/>
      <c r="G13" s="387"/>
      <c r="H13" s="388"/>
      <c r="I13" s="181"/>
      <c r="J13" s="142"/>
      <c r="L13" s="102"/>
      <c r="M13" s="102"/>
      <c r="N13" s="102"/>
      <c r="O13" s="102"/>
      <c r="P13" s="102"/>
      <c r="R13" s="102"/>
    </row>
    <row r="14" spans="1:18" ht="13.5" customHeight="1" x14ac:dyDescent="0.4">
      <c r="B14" s="102"/>
      <c r="C14" s="102"/>
      <c r="D14" s="102"/>
      <c r="E14" s="102"/>
      <c r="F14" s="386"/>
      <c r="G14" s="387"/>
      <c r="H14" s="388"/>
      <c r="I14" s="182"/>
      <c r="J14" s="183"/>
      <c r="K14" s="183"/>
      <c r="L14" s="183"/>
      <c r="M14" s="183"/>
      <c r="N14" s="183"/>
      <c r="P14" s="102"/>
      <c r="R14" s="102"/>
    </row>
    <row r="15" spans="1:18" ht="13.5" customHeight="1" x14ac:dyDescent="0.4">
      <c r="B15" s="102"/>
      <c r="C15" s="102"/>
      <c r="D15" s="102"/>
      <c r="E15" s="102"/>
      <c r="F15" s="386"/>
      <c r="G15" s="387"/>
      <c r="H15" s="388"/>
      <c r="I15" s="184"/>
      <c r="J15" s="185"/>
      <c r="K15" s="185"/>
      <c r="L15" s="142"/>
      <c r="M15" s="142"/>
      <c r="N15" s="142"/>
      <c r="O15" s="470" t="s">
        <v>33</v>
      </c>
      <c r="P15" s="142"/>
      <c r="R15" s="102"/>
    </row>
    <row r="16" spans="1:18" ht="13.5" customHeight="1" x14ac:dyDescent="0.4">
      <c r="B16" s="106"/>
      <c r="C16" s="106"/>
      <c r="D16" s="106"/>
      <c r="E16" s="102"/>
      <c r="F16" s="386"/>
      <c r="G16" s="387"/>
      <c r="H16" s="388"/>
      <c r="I16" s="472" t="s">
        <v>48</v>
      </c>
      <c r="J16" s="473"/>
      <c r="K16" s="474"/>
      <c r="L16" s="186"/>
      <c r="M16" s="186"/>
      <c r="N16" s="186"/>
      <c r="O16" s="471"/>
      <c r="P16" s="144"/>
      <c r="R16" s="102"/>
    </row>
    <row r="17" spans="2:18" ht="13.5" customHeight="1" x14ac:dyDescent="0.4">
      <c r="B17" s="106"/>
      <c r="C17" s="106"/>
      <c r="D17" s="106"/>
      <c r="E17" s="102"/>
      <c r="F17" s="386"/>
      <c r="G17" s="387"/>
      <c r="H17" s="388"/>
      <c r="I17" s="475"/>
      <c r="J17" s="476"/>
      <c r="K17" s="477"/>
      <c r="L17" s="186"/>
      <c r="M17" s="186"/>
      <c r="N17" s="186"/>
      <c r="O17" s="471"/>
      <c r="R17" s="102"/>
    </row>
    <row r="18" spans="2:18" ht="13.5" customHeight="1" x14ac:dyDescent="0.4">
      <c r="B18" s="382" t="s">
        <v>4</v>
      </c>
      <c r="C18" s="145"/>
      <c r="D18" s="145"/>
      <c r="E18" s="102"/>
      <c r="F18" s="419"/>
      <c r="G18" s="420"/>
      <c r="H18" s="421"/>
      <c r="I18" s="478"/>
      <c r="J18" s="479"/>
      <c r="K18" s="480"/>
      <c r="L18" s="468" t="s">
        <v>46</v>
      </c>
      <c r="M18" s="468"/>
      <c r="N18" s="469"/>
      <c r="O18" s="471"/>
      <c r="P18" s="187"/>
      <c r="R18" s="106"/>
    </row>
    <row r="19" spans="2:18" ht="22.5" customHeight="1" x14ac:dyDescent="0.4">
      <c r="B19" s="382"/>
      <c r="C19" s="145"/>
      <c r="D19" s="145"/>
      <c r="E19" s="102"/>
      <c r="F19" s="415" t="s">
        <v>49</v>
      </c>
      <c r="G19" s="328"/>
      <c r="H19" s="328"/>
      <c r="I19" s="328"/>
      <c r="J19" s="328"/>
      <c r="K19" s="328"/>
      <c r="L19" s="328"/>
      <c r="M19" s="328"/>
      <c r="N19" s="329"/>
      <c r="O19" s="471"/>
      <c r="P19" s="188"/>
      <c r="R19" s="106"/>
    </row>
    <row r="20" spans="2:18" x14ac:dyDescent="0.4">
      <c r="B20" s="382"/>
      <c r="C20" s="145"/>
      <c r="D20" s="145"/>
      <c r="E20" s="102"/>
      <c r="F20" s="102"/>
      <c r="G20" s="102"/>
      <c r="H20" s="102"/>
      <c r="I20" s="142"/>
      <c r="J20" s="142"/>
      <c r="K20" s="142"/>
      <c r="L20" s="142"/>
      <c r="M20" s="142"/>
      <c r="N20" s="142"/>
      <c r="O20" s="471"/>
      <c r="P20" s="142"/>
      <c r="R20" s="106"/>
    </row>
    <row r="21" spans="2:18" x14ac:dyDescent="0.4">
      <c r="B21" s="382"/>
      <c r="C21" s="145"/>
      <c r="D21" s="145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471"/>
      <c r="P21" s="102"/>
      <c r="Q21" s="102"/>
      <c r="R21" s="106"/>
    </row>
    <row r="22" spans="2:18" ht="18.75" customHeight="1" thickBot="1" x14ac:dyDescent="0.45">
      <c r="F22" s="107" t="s">
        <v>6</v>
      </c>
      <c r="G22" s="108"/>
      <c r="H22" s="108"/>
      <c r="I22" s="107" t="s">
        <v>7</v>
      </c>
      <c r="L22" s="107" t="s">
        <v>8</v>
      </c>
    </row>
    <row r="23" spans="2:18" ht="19.5" thickBot="1" x14ac:dyDescent="0.45">
      <c r="E23" s="146" t="s">
        <v>14</v>
      </c>
      <c r="G23" s="146"/>
      <c r="H23" s="189">
        <f>ROUNDDOWN(N23*1/3,0)</f>
        <v>0</v>
      </c>
      <c r="I23" s="101"/>
      <c r="K23" s="189">
        <f>H23*2</f>
        <v>0</v>
      </c>
      <c r="L23" s="101"/>
      <c r="N23" s="104"/>
      <c r="R23" s="148"/>
    </row>
    <row r="24" spans="2:18" x14ac:dyDescent="0.4"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6" spans="2:18" x14ac:dyDescent="0.4">
      <c r="B26" s="103" t="s">
        <v>51</v>
      </c>
    </row>
    <row r="27" spans="2:18" ht="13.5" customHeight="1" x14ac:dyDescent="0.4">
      <c r="C27" s="319" t="s">
        <v>32</v>
      </c>
      <c r="D27" s="320"/>
      <c r="E27" s="321"/>
      <c r="F27" s="319" t="s">
        <v>34</v>
      </c>
      <c r="G27" s="320"/>
      <c r="H27" s="321"/>
      <c r="I27" s="319" t="s">
        <v>35</v>
      </c>
      <c r="J27" s="320"/>
      <c r="K27" s="321"/>
      <c r="L27" s="319" t="s">
        <v>36</v>
      </c>
      <c r="M27" s="320"/>
      <c r="N27" s="321"/>
      <c r="O27" s="319" t="s">
        <v>37</v>
      </c>
      <c r="P27" s="320"/>
      <c r="Q27" s="321"/>
    </row>
    <row r="28" spans="2:18" ht="13.5" customHeight="1" x14ac:dyDescent="0.4">
      <c r="C28" s="322"/>
      <c r="D28" s="323"/>
      <c r="E28" s="324"/>
      <c r="F28" s="322"/>
      <c r="G28" s="323"/>
      <c r="H28" s="324"/>
      <c r="I28" s="322"/>
      <c r="J28" s="323"/>
      <c r="K28" s="324"/>
      <c r="L28" s="322"/>
      <c r="M28" s="323"/>
      <c r="N28" s="324"/>
      <c r="O28" s="322"/>
      <c r="P28" s="323"/>
      <c r="Q28" s="324"/>
      <c r="R28" s="108"/>
    </row>
    <row r="29" spans="2:18" x14ac:dyDescent="0.4">
      <c r="O29" s="106"/>
    </row>
    <row r="30" spans="2:18" x14ac:dyDescent="0.4">
      <c r="O30" s="106"/>
      <c r="R30" s="108" t="s">
        <v>38</v>
      </c>
    </row>
    <row r="31" spans="2:18" x14ac:dyDescent="0.4">
      <c r="C31" s="107" t="s">
        <v>13</v>
      </c>
      <c r="D31" s="108"/>
      <c r="E31" s="108"/>
      <c r="F31" s="107" t="s">
        <v>39</v>
      </c>
      <c r="I31" s="107" t="s">
        <v>40</v>
      </c>
      <c r="L31" s="107" t="s">
        <v>41</v>
      </c>
      <c r="O31" s="107" t="s">
        <v>42</v>
      </c>
    </row>
    <row r="32" spans="2:18" x14ac:dyDescent="0.4">
      <c r="B32" s="190">
        <f>N23</f>
        <v>0</v>
      </c>
      <c r="C32" s="191"/>
      <c r="D32" s="191"/>
      <c r="E32" s="190">
        <f>B32+($N$23-$K$23)</f>
        <v>0</v>
      </c>
      <c r="F32" s="191"/>
      <c r="G32" s="191"/>
      <c r="H32" s="190">
        <f>E32+($N$23-$K$23)</f>
        <v>0</v>
      </c>
      <c r="I32" s="191"/>
      <c r="J32" s="191"/>
      <c r="K32" s="190">
        <f>H32+($N$23-$K$23)</f>
        <v>0</v>
      </c>
      <c r="L32" s="191"/>
      <c r="M32" s="191"/>
      <c r="N32" s="190">
        <f>K32+($N$23-$K$23)</f>
        <v>0</v>
      </c>
      <c r="R32" s="148"/>
    </row>
    <row r="33" spans="2:19" x14ac:dyDescent="0.4">
      <c r="R33" s="192"/>
    </row>
    <row r="35" spans="2:19" ht="19.5" x14ac:dyDescent="0.4">
      <c r="B35" s="335" t="s">
        <v>67</v>
      </c>
      <c r="C35" s="335"/>
      <c r="D35" s="335"/>
      <c r="E35" s="335" t="s">
        <v>56</v>
      </c>
      <c r="F35" s="361"/>
      <c r="G35" s="406" t="s">
        <v>64</v>
      </c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8"/>
    </row>
    <row r="36" spans="2:19" ht="19.5" x14ac:dyDescent="0.4">
      <c r="B36" s="330" t="s">
        <v>68</v>
      </c>
      <c r="C36" s="330"/>
      <c r="D36" s="330"/>
      <c r="E36" s="336">
        <f>SUM(G36:H39)</f>
        <v>0</v>
      </c>
      <c r="F36" s="337"/>
      <c r="G36" s="409">
        <f>L36*$O$36*Q36*6000*1.1</f>
        <v>0</v>
      </c>
      <c r="H36" s="410"/>
      <c r="I36" s="411" t="s">
        <v>58</v>
      </c>
      <c r="J36" s="412"/>
      <c r="K36" s="481" t="s">
        <v>59</v>
      </c>
      <c r="L36" s="484"/>
      <c r="M36" s="338" t="s">
        <v>66</v>
      </c>
      <c r="N36" s="339"/>
      <c r="O36" s="495"/>
      <c r="P36" s="151" t="s">
        <v>60</v>
      </c>
      <c r="Q36" s="152">
        <v>0.75</v>
      </c>
      <c r="R36" s="357" t="s">
        <v>57</v>
      </c>
      <c r="S36" s="360" t="s">
        <v>65</v>
      </c>
    </row>
    <row r="37" spans="2:19" ht="19.5" x14ac:dyDescent="0.4">
      <c r="B37" s="330"/>
      <c r="C37" s="330"/>
      <c r="D37" s="330"/>
      <c r="E37" s="336"/>
      <c r="F37" s="337"/>
      <c r="G37" s="368">
        <f>L37*$O$36*Q37*6000*1.1</f>
        <v>0</v>
      </c>
      <c r="H37" s="372"/>
      <c r="I37" s="346" t="s">
        <v>61</v>
      </c>
      <c r="J37" s="347"/>
      <c r="K37" s="482" t="s">
        <v>59</v>
      </c>
      <c r="L37" s="485"/>
      <c r="M37" s="340"/>
      <c r="N37" s="341"/>
      <c r="O37" s="496"/>
      <c r="P37" s="115" t="s">
        <v>60</v>
      </c>
      <c r="Q37" s="116">
        <v>0.2</v>
      </c>
      <c r="R37" s="358"/>
      <c r="S37" s="344"/>
    </row>
    <row r="38" spans="2:19" ht="19.5" x14ac:dyDescent="0.4">
      <c r="B38" s="330"/>
      <c r="C38" s="330"/>
      <c r="D38" s="330"/>
      <c r="E38" s="336"/>
      <c r="F38" s="337"/>
      <c r="G38" s="368">
        <f>L38*$O$36*Q38*6000*1.1</f>
        <v>0</v>
      </c>
      <c r="H38" s="372"/>
      <c r="I38" s="364" t="s">
        <v>62</v>
      </c>
      <c r="J38" s="365"/>
      <c r="K38" s="482" t="s">
        <v>59</v>
      </c>
      <c r="L38" s="485"/>
      <c r="M38" s="340"/>
      <c r="N38" s="341"/>
      <c r="O38" s="496"/>
      <c r="P38" s="115" t="s">
        <v>60</v>
      </c>
      <c r="Q38" s="116">
        <v>0.05</v>
      </c>
      <c r="R38" s="358"/>
      <c r="S38" s="344"/>
    </row>
    <row r="39" spans="2:19" ht="19.5" x14ac:dyDescent="0.4">
      <c r="B39" s="330"/>
      <c r="C39" s="330"/>
      <c r="D39" s="330"/>
      <c r="E39" s="336"/>
      <c r="F39" s="337"/>
      <c r="G39" s="370">
        <f>L39*$O$36*Q39*6000*1.1</f>
        <v>0</v>
      </c>
      <c r="H39" s="373"/>
      <c r="I39" s="353" t="s">
        <v>63</v>
      </c>
      <c r="J39" s="354"/>
      <c r="K39" s="483" t="s">
        <v>59</v>
      </c>
      <c r="L39" s="486"/>
      <c r="M39" s="342"/>
      <c r="N39" s="343"/>
      <c r="O39" s="497"/>
      <c r="P39" s="117" t="s">
        <v>60</v>
      </c>
      <c r="Q39" s="118">
        <v>0.1</v>
      </c>
      <c r="R39" s="359"/>
      <c r="S39" s="345"/>
    </row>
    <row r="40" spans="2:19" ht="19.5" x14ac:dyDescent="0.4">
      <c r="B40" s="325" t="s">
        <v>69</v>
      </c>
      <c r="C40" s="325"/>
      <c r="D40" s="325"/>
      <c r="E40" s="336">
        <f>SUM(G40:H43)</f>
        <v>0</v>
      </c>
      <c r="F40" s="337"/>
      <c r="G40" s="409">
        <f>L40*$O$40*Q40*1500*1.1</f>
        <v>0</v>
      </c>
      <c r="H40" s="410"/>
      <c r="I40" s="333" t="s">
        <v>58</v>
      </c>
      <c r="J40" s="334"/>
      <c r="K40" s="119" t="s">
        <v>59</v>
      </c>
      <c r="L40" s="138">
        <f>L36</f>
        <v>0</v>
      </c>
      <c r="M40" s="414" t="s">
        <v>66</v>
      </c>
      <c r="N40" s="341"/>
      <c r="O40" s="355">
        <f>O36</f>
        <v>0</v>
      </c>
      <c r="P40" s="120" t="s">
        <v>60</v>
      </c>
      <c r="Q40" s="152">
        <v>0.75</v>
      </c>
      <c r="R40" s="357" t="s">
        <v>167</v>
      </c>
      <c r="S40" s="360" t="s">
        <v>65</v>
      </c>
    </row>
    <row r="41" spans="2:19" ht="19.5" x14ac:dyDescent="0.4">
      <c r="B41" s="325"/>
      <c r="C41" s="325"/>
      <c r="D41" s="325"/>
      <c r="E41" s="336"/>
      <c r="F41" s="337"/>
      <c r="G41" s="368">
        <f>L41*$O$40*Q41*1500*1.1</f>
        <v>0</v>
      </c>
      <c r="H41" s="372"/>
      <c r="I41" s="346" t="s">
        <v>61</v>
      </c>
      <c r="J41" s="347"/>
      <c r="K41" s="122" t="s">
        <v>59</v>
      </c>
      <c r="L41" s="139">
        <f t="shared" ref="L41:L43" si="0">L37</f>
        <v>0</v>
      </c>
      <c r="M41" s="340"/>
      <c r="N41" s="341"/>
      <c r="O41" s="355"/>
      <c r="P41" s="123" t="s">
        <v>60</v>
      </c>
      <c r="Q41" s="116">
        <v>0.2</v>
      </c>
      <c r="R41" s="358"/>
      <c r="S41" s="344"/>
    </row>
    <row r="42" spans="2:19" ht="19.5" x14ac:dyDescent="0.4">
      <c r="B42" s="325"/>
      <c r="C42" s="325"/>
      <c r="D42" s="325"/>
      <c r="E42" s="336"/>
      <c r="F42" s="337"/>
      <c r="G42" s="368">
        <f>L42*$O$40*Q42*1500*1.1</f>
        <v>0</v>
      </c>
      <c r="H42" s="372"/>
      <c r="I42" s="346" t="s">
        <v>62</v>
      </c>
      <c r="J42" s="347"/>
      <c r="K42" s="122" t="s">
        <v>59</v>
      </c>
      <c r="L42" s="139">
        <f t="shared" si="0"/>
        <v>0</v>
      </c>
      <c r="M42" s="340"/>
      <c r="N42" s="341"/>
      <c r="O42" s="355"/>
      <c r="P42" s="123" t="s">
        <v>60</v>
      </c>
      <c r="Q42" s="116">
        <v>0.05</v>
      </c>
      <c r="R42" s="358"/>
      <c r="S42" s="344"/>
    </row>
    <row r="43" spans="2:19" ht="19.5" x14ac:dyDescent="0.4">
      <c r="B43" s="325"/>
      <c r="C43" s="325"/>
      <c r="D43" s="325"/>
      <c r="E43" s="336"/>
      <c r="F43" s="337"/>
      <c r="G43" s="370">
        <f>L43*$O$40*Q43*1500*1.1</f>
        <v>0</v>
      </c>
      <c r="H43" s="373"/>
      <c r="I43" s="353" t="s">
        <v>63</v>
      </c>
      <c r="J43" s="354"/>
      <c r="K43" s="124" t="s">
        <v>59</v>
      </c>
      <c r="L43" s="140">
        <f t="shared" si="0"/>
        <v>0</v>
      </c>
      <c r="M43" s="342"/>
      <c r="N43" s="343"/>
      <c r="O43" s="356"/>
      <c r="P43" s="125" t="s">
        <v>60</v>
      </c>
      <c r="Q43" s="118">
        <v>0.1</v>
      </c>
      <c r="R43" s="359"/>
      <c r="S43" s="345"/>
    </row>
    <row r="44" spans="2:19" ht="19.5" x14ac:dyDescent="0.4">
      <c r="B44" s="330" t="s">
        <v>70</v>
      </c>
      <c r="C44" s="330"/>
      <c r="D44" s="330"/>
      <c r="E44" s="336">
        <f>(E36+E40)*0.2</f>
        <v>0</v>
      </c>
      <c r="F44" s="336"/>
      <c r="G44" s="348" t="s">
        <v>72</v>
      </c>
      <c r="H44" s="349"/>
      <c r="I44" s="349"/>
      <c r="J44" s="349"/>
      <c r="K44" s="349"/>
      <c r="L44" s="349"/>
      <c r="M44" s="126"/>
      <c r="N44" s="126"/>
      <c r="O44" s="127"/>
      <c r="P44" s="127"/>
      <c r="Q44" s="128"/>
      <c r="R44" s="127"/>
      <c r="S44" s="129"/>
    </row>
    <row r="45" spans="2:19" ht="19.5" x14ac:dyDescent="0.4">
      <c r="B45" s="330" t="s">
        <v>71</v>
      </c>
      <c r="C45" s="330"/>
      <c r="D45" s="330"/>
      <c r="E45" s="336">
        <f>ROUNDDOWN((E36+E40+E44)*0.3,0)</f>
        <v>0</v>
      </c>
      <c r="F45" s="336"/>
      <c r="G45" s="350" t="s">
        <v>73</v>
      </c>
      <c r="H45" s="350"/>
      <c r="I45" s="350"/>
      <c r="J45" s="350"/>
      <c r="K45" s="350"/>
      <c r="L45" s="350"/>
      <c r="M45" s="131"/>
      <c r="N45" s="132"/>
      <c r="O45" s="133"/>
      <c r="P45" s="133"/>
      <c r="Q45" s="133"/>
      <c r="R45" s="133"/>
      <c r="S45" s="134"/>
    </row>
    <row r="46" spans="2:19" ht="19.5" x14ac:dyDescent="0.4">
      <c r="B46" s="330" t="s">
        <v>110</v>
      </c>
      <c r="C46" s="330"/>
      <c r="D46" s="330"/>
      <c r="E46" s="336">
        <f>E36+E40+E44+E45</f>
        <v>0</v>
      </c>
      <c r="F46" s="336"/>
      <c r="G46" s="136"/>
      <c r="H46" s="131"/>
      <c r="I46" s="131"/>
      <c r="J46" s="131"/>
      <c r="K46" s="131"/>
      <c r="L46" s="131"/>
      <c r="M46" s="131"/>
      <c r="N46" s="131"/>
      <c r="O46" s="137"/>
      <c r="P46" s="137"/>
      <c r="Q46" s="137"/>
      <c r="R46" s="137"/>
      <c r="S46" s="129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2021-05-20T06:56:45Z</dcterms:modified>
</cp:coreProperties>
</file>