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97DDAAC-9119-4655-80DD-DDC0D0733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製造販売後臨床試験（医療機器）smo" sheetId="8" r:id="rId1"/>
    <sheet name="別紙" sheetId="1" r:id="rId2"/>
  </sheets>
  <definedNames>
    <definedName name="_xlnm.Print_Area" localSheetId="0">'製造販売後臨床試験（医療機器）smo'!$B$1:$L$66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8" l="1"/>
  <c r="B74" i="8"/>
  <c r="B68" i="8"/>
  <c r="M56" i="8"/>
  <c r="M38" i="8"/>
  <c r="M22" i="8"/>
  <c r="M13" i="8"/>
  <c r="D74" i="8" l="1"/>
  <c r="D72" i="8"/>
  <c r="D75" i="8"/>
  <c r="D73" i="8"/>
  <c r="D71" i="8"/>
  <c r="D59" i="8"/>
  <c r="D60" i="8" l="1"/>
  <c r="D56" i="8"/>
  <c r="D41" i="8"/>
  <c r="D70" i="8" s="1"/>
  <c r="D34" i="8"/>
  <c r="D76" i="8" s="1"/>
  <c r="D33" i="8"/>
  <c r="D32" i="8"/>
  <c r="D31" i="8"/>
  <c r="D30" i="8"/>
  <c r="D24" i="8"/>
  <c r="D25" i="8" s="1"/>
  <c r="D14" i="8"/>
  <c r="D15" i="8" l="1"/>
  <c r="D16" i="8" s="1"/>
  <c r="D61" i="8"/>
  <c r="D62" i="8" s="1"/>
  <c r="D63" i="8"/>
  <c r="D68" i="8"/>
  <c r="D42" i="8"/>
  <c r="G36" i="1"/>
  <c r="G39" i="1"/>
  <c r="G38" i="1"/>
  <c r="G37" i="1"/>
  <c r="D43" i="8" l="1"/>
  <c r="O40" i="1"/>
  <c r="D44" i="8" l="1"/>
  <c r="L40" i="1"/>
  <c r="G40" i="1" s="1"/>
  <c r="D26" i="8" l="1"/>
  <c r="L41" i="1"/>
  <c r="G41" i="1" s="1"/>
  <c r="L42" i="1"/>
  <c r="G42" i="1" s="1"/>
  <c r="L43" i="1"/>
  <c r="G43" i="1" s="1"/>
  <c r="E36" i="1" l="1"/>
  <c r="D48" i="8" s="1"/>
  <c r="E40" i="1" l="1"/>
  <c r="D49" i="8" s="1"/>
  <c r="E44" i="1" l="1"/>
  <c r="D50" i="8" s="1"/>
  <c r="D69" i="8" s="1"/>
  <c r="E45" i="1" l="1"/>
  <c r="D51" i="8" s="1"/>
  <c r="D77" i="8" s="1"/>
  <c r="D78" i="8" s="1"/>
  <c r="B31" i="1"/>
  <c r="D52" i="8" l="1"/>
  <c r="D65" i="8" s="1"/>
  <c r="E46" i="1"/>
  <c r="H22" i="1"/>
  <c r="K22" i="1" s="1"/>
  <c r="E31" i="1" s="1"/>
  <c r="H31" i="1" s="1"/>
  <c r="K31" i="1" s="1"/>
  <c r="N31" i="1" s="1"/>
</calcChain>
</file>

<file path=xl/sharedStrings.xml><?xml version="1.0" encoding="utf-8"?>
<sst xmlns="http://schemas.openxmlformats.org/spreadsheetml/2006/main" count="217" uniqueCount="159">
  <si>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</si>
  <si>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</si>
  <si>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</si>
  <si>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</si>
  <si>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</si>
  <si>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</si>
  <si>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</si>
  <si>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</si>
  <si>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</si>
  <si>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</si>
  <si>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</si>
  <si>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</si>
  <si>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</si>
  <si>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</si>
  <si>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</si>
  <si>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</si>
  <si>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</si>
  <si>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</si>
  <si>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</si>
  <si>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</si>
  <si>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</si>
  <si>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</si>
  <si>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</si>
  <si>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</si>
  <si>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</si>
  <si>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</si>
  <si>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</si>
  <si>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</si>
  <si>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</si>
  <si>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</si>
  <si>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</si>
  <si>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</si>
  <si>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</si>
  <si>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</si>
  <si>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</si>
  <si>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</si>
  <si>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</si>
  <si>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</si>
  <si>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</si>
  <si>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</si>
  <si>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</si>
  <si>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</si>
  <si>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</si>
  <si>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</si>
  <si>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</si>
  <si>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</si>
  <si>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</si>
  <si>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</si>
  <si>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</si>
  <si>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</si>
  <si>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</si>
  <si>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</si>
  <si>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</si>
  <si>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</si>
  <si>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</si>
  <si>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</si>
  <si>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</si>
  <si>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</si>
  <si>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</si>
  <si>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</si>
  <si>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</si>
  <si>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</si>
  <si>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</si>
  <si>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</si>
  <si>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</si>
  <si>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</si>
  <si>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</si>
  <si>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</si>
  <si>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</si>
  <si>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</si>
  <si>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</si>
  <si>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</si>
  <si>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</si>
  <si>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</si>
  <si>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</si>
  <si>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</si>
  <si>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</si>
  <si>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</si>
  <si>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</si>
  <si>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</si>
  <si>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</si>
  <si>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(5)管理費</t>
    <rPh sb="3" eb="6">
      <t>カンリヒ</t>
    </rPh>
    <phoneticPr fontId="20"/>
  </si>
  <si>
    <t>(6)間接経費</t>
    <rPh sb="3" eb="5">
      <t>カンセツ</t>
    </rPh>
    <rPh sb="5" eb="7">
      <t>ケイヒ</t>
    </rPh>
    <phoneticPr fontId="20"/>
  </si>
  <si>
    <t>(6)SAE報告書（不具合報告書）作成費</t>
    <rPh sb="10" eb="13">
      <t>フグアイ</t>
    </rPh>
    <rPh sb="13" eb="16">
      <t>ホウコクショ</t>
    </rPh>
    <phoneticPr fontId="20"/>
  </si>
  <si>
    <t>試験課題名：</t>
    <rPh sb="0" eb="2">
      <t>シケン</t>
    </rPh>
    <rPh sb="2" eb="4">
      <t>カダイ</t>
    </rPh>
    <rPh sb="4" eb="5">
      <t>メイ</t>
    </rPh>
    <phoneticPr fontId="20"/>
  </si>
  <si>
    <t>(2)試験機器管理費</t>
    <rPh sb="3" eb="5">
      <t>シケン</t>
    </rPh>
    <rPh sb="5" eb="7">
      <t>キキ</t>
    </rPh>
    <rPh sb="7" eb="10">
      <t>カンリヒ</t>
    </rPh>
    <phoneticPr fontId="20"/>
  </si>
  <si>
    <t>× 6,000×0.8＋消費税</t>
    <rPh sb="12" eb="15">
      <t>ショウヒゼイ</t>
    </rPh>
    <phoneticPr fontId="14"/>
  </si>
  <si>
    <t>×60,000円＋消費税</t>
    <phoneticPr fontId="20"/>
  </si>
  <si>
    <t>× 1,500</t>
    <phoneticPr fontId="14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</si>
  <si>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</si>
  <si>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</si>
  <si>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</si>
  <si>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</si>
  <si>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使用開始～試験終了（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</si>
  <si>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(使用開始)</t>
    <rPh sb="1" eb="3">
      <t>シヨウ</t>
    </rPh>
    <rPh sb="3" eb="5">
      <t>カイシ</t>
    </rPh>
    <phoneticPr fontId="1"/>
  </si>
  <si>
    <t>病理部</t>
    <rPh sb="0" eb="2">
      <t>ビョウリ</t>
    </rPh>
    <rPh sb="2" eb="3">
      <t>ブ</t>
    </rPh>
    <phoneticPr fontId="1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</si>
  <si>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</si>
  <si>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</si>
  <si>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</si>
  <si>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</si>
  <si>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</si>
  <si>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</si>
  <si>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</si>
  <si>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×5,000円＋消費税</t>
    <phoneticPr fontId="20"/>
  </si>
  <si>
    <t>×10,000円＋消費税</t>
    <phoneticPr fontId="20"/>
  </si>
  <si>
    <t>診療科数</t>
    <phoneticPr fontId="1"/>
  </si>
  <si>
    <t>×50,000円＋消費税</t>
    <phoneticPr fontId="1"/>
  </si>
  <si>
    <t>×7,000円</t>
    <phoneticPr fontId="20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</si>
  <si>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</si>
  <si>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</si>
  <si>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</si>
  <si>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</si>
  <si>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×50,000円＋消費税</t>
    <phoneticPr fontId="1"/>
  </si>
  <si>
    <t>×20,000円＋消費税</t>
    <phoneticPr fontId="1"/>
  </si>
  <si>
    <t>×7,000円</t>
    <phoneticPr fontId="20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</si>
  <si>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</si>
  <si>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</si>
  <si>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</si>
  <si>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</si>
  <si>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20"/>
  </si>
  <si>
    <t>(4)リモートSDV業務経費（継続）</t>
    <rPh sb="10" eb="14">
      <t>ギョウムケイヒ</t>
    </rPh>
    <rPh sb="15" eb="17">
      <t>ケイゾク</t>
    </rPh>
    <phoneticPr fontId="1"/>
  </si>
  <si>
    <t>(3)責任医師統括管理費（新規）</t>
    <rPh sb="3" eb="5">
      <t>セキニン</t>
    </rPh>
    <rPh sb="5" eb="7">
      <t>イシ</t>
    </rPh>
    <rPh sb="7" eb="9">
      <t>トウカツ</t>
    </rPh>
    <rPh sb="9" eb="11">
      <t>カンリ</t>
    </rPh>
    <rPh sb="11" eb="12">
      <t>ヒ</t>
    </rPh>
    <rPh sb="13" eb="15">
      <t>シンキ</t>
    </rPh>
    <phoneticPr fontId="20"/>
  </si>
  <si>
    <t>300,000円＋消費税　</t>
    <rPh sb="7" eb="8">
      <t>エン</t>
    </rPh>
    <phoneticPr fontId="20"/>
  </si>
  <si>
    <t>(4)管理費</t>
    <rPh sb="3" eb="6">
      <t>カンリヒ</t>
    </rPh>
    <phoneticPr fontId="20"/>
  </si>
  <si>
    <t>(5)間接経費</t>
    <rPh sb="3" eb="5">
      <t>カンセツ</t>
    </rPh>
    <rPh sb="5" eb="7">
      <t>ケイヒ</t>
    </rPh>
    <phoneticPr fontId="20"/>
  </si>
  <si>
    <t>50,000円＋消費税（該当する場合のみ）　</t>
    <phoneticPr fontId="20"/>
  </si>
  <si>
    <t>（(1)+(2)+(3)）×0.2</t>
    <phoneticPr fontId="20"/>
  </si>
  <si>
    <t>（(1)+(2)+(3)+(4)）×0.3</t>
    <phoneticPr fontId="20"/>
  </si>
  <si>
    <t>50,000円＋消費税 /年度　（該当する場合のみ）　</t>
    <rPh sb="6" eb="7">
      <t>エン</t>
    </rPh>
    <rPh sb="8" eb="11">
      <t>ショウヒゼイ</t>
    </rPh>
    <phoneticPr fontId="20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</si>
  <si>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</si>
  <si>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（(1)+(2)+（3）+（4））×0.2</t>
    <phoneticPr fontId="20"/>
  </si>
  <si>
    <t>（(1)+(2)+(3)+（4）+（5）)×0.3</t>
    <phoneticPr fontId="20"/>
  </si>
  <si>
    <t>(7)旅費</t>
    <rPh sb="3" eb="5">
      <t>リョヒ</t>
    </rPh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</si>
  <si>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</si>
  <si>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(8)備品費</t>
    <rPh sb="3" eb="5">
      <t>ビヒン</t>
    </rPh>
    <rPh sb="5" eb="6">
      <t>ヒ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</si>
  <si>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</si>
  <si>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(9)リモートSDV業務経費</t>
    <rPh sb="10" eb="12">
      <t>ギョウム</t>
    </rPh>
    <rPh sb="12" eb="14">
      <t>ケイヒ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</si>
  <si>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</si>
  <si>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(11)管理費</t>
    <rPh sb="4" eb="7">
      <t>カンリヒ</t>
    </rPh>
    <phoneticPr fontId="20"/>
  </si>
  <si>
    <t>（(1)～(9)）×0.2</t>
    <phoneticPr fontId="20"/>
  </si>
  <si>
    <t>×30,000円＋消費税</t>
    <phoneticPr fontId="20"/>
  </si>
  <si>
    <t>(4）他科研究調整費</t>
    <phoneticPr fontId="20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</si>
  <si>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</si>
  <si>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</si>
  <si>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</si>
  <si>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</si>
  <si>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</si>
  <si>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(12)間接経費</t>
    <rPh sb="4" eb="6">
      <t>カンセツ</t>
    </rPh>
    <rPh sb="6" eb="8">
      <t>ケイヒ</t>
    </rPh>
    <phoneticPr fontId="20"/>
  </si>
  <si>
    <t>（(1)～(9)+(11)）×0.3</t>
    <phoneticPr fontId="20"/>
  </si>
  <si>
    <t>経費算定表（製造販売後臨床試験：医療機器）smo</t>
    <rPh sb="0" eb="2">
      <t>ケイヒ</t>
    </rPh>
    <rPh sb="2" eb="4">
      <t>サンテイ</t>
    </rPh>
    <rPh sb="4" eb="5">
      <t>ヒョウ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8">
      <t>イリョウ</t>
    </rPh>
    <rPh sb="18" eb="20">
      <t>キキ</t>
    </rPh>
    <phoneticPr fontId="20"/>
  </si>
  <si>
    <t>150,000円＋消費税</t>
    <rPh sb="7" eb="8">
      <t>エン</t>
    </rPh>
    <phoneticPr fontId="20"/>
  </si>
  <si>
    <t>60,000円＋消費税/年度　</t>
    <rPh sb="6" eb="7">
      <t>エン</t>
    </rPh>
    <rPh sb="12" eb="14">
      <t>ネンド</t>
    </rPh>
    <phoneticPr fontId="20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</si>
  <si>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</si>
  <si>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×25,000円＋消費税</t>
    <phoneticPr fontId="1"/>
  </si>
  <si>
    <t>（(Ⅰ)+(Ⅱ)）×0.2</t>
    <phoneticPr fontId="20"/>
  </si>
  <si>
    <t>（(Ⅰ)+(Ⅱ)+（Ⅳ)）×0.3</t>
    <phoneticPr fontId="20"/>
  </si>
  <si>
    <t>試験機器管理費</t>
    <phoneticPr fontId="1"/>
  </si>
  <si>
    <t>臨床試験研究費</t>
    <phoneticPr fontId="1"/>
  </si>
  <si>
    <t>放射線部</t>
    <rPh sb="0" eb="3">
      <t>ホウシャセン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</si>
</sst>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2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42">
    <xf numFmtId="0" fontId="0" fillId="0" borderId="0" xfId="0"/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Fill="1" applyBorder="1" applyAlignment="1">
      <alignment horizontal="right" vertical="center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38" fontId="19" fillId="0" borderId="10" xfId="3" applyFont="1" applyBorder="1" applyAlignment="1">
      <alignment horizontal="left" vertical="center"/>
    </xf>
    <xf numFmtId="38" fontId="19" fillId="0" borderId="11" xfId="3" applyFont="1" applyBorder="1" applyAlignment="1">
      <alignment horizontal="left" vertical="center"/>
    </xf>
    <xf numFmtId="38" fontId="19" fillId="0" borderId="12" xfId="3" applyFont="1" applyBorder="1" applyAlignment="1">
      <alignment horizontal="left" vertical="center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38" fontId="19" fillId="9" borderId="66" xfId="3" applyFont="1" applyFill="1" applyBorder="1" applyAlignment="1">
      <alignment horizontal="right" vertical="center"/>
    </xf>
    <xf numFmtId="38" fontId="19" fillId="9" borderId="1" xfId="3" applyFont="1" applyFill="1" applyBorder="1" applyAlignment="1">
      <alignment horizontal="left" vertical="center" wrapText="1"/>
    </xf>
    <xf numFmtId="38" fontId="19" fillId="9" borderId="1" xfId="3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38" fontId="19" fillId="0" borderId="6" xfId="3" applyFont="1" applyBorder="1" applyAlignment="1">
      <alignment horizontal="right" vertical="center"/>
    </xf>
    <xf numFmtId="38" fontId="19" fillId="0" borderId="2" xfId="3" applyFont="1" applyBorder="1" applyAlignment="1">
      <alignment horizontal="left" vertical="center" wrapText="1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0" fontId="19" fillId="0" borderId="35" xfId="2" applyBorder="1" applyAlignment="1">
      <alignment horizontal="left" vertical="center"/>
    </xf>
    <xf numFmtId="0" fontId="19" fillId="0" borderId="67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1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0" fontId="19" fillId="0" borderId="2" xfId="2" applyBorder="1" applyAlignment="1" applyProtection="1">
      <alignment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/>
      <protection locked="0"/>
    </xf>
    <xf numFmtId="0" fontId="19" fillId="0" borderId="0" xfId="2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0" fontId="19" fillId="10" borderId="0" xfId="2" applyFill="1" applyAlignment="1" applyProtection="1">
      <alignment horizontal="left" vertical="center"/>
      <protection locked="0"/>
    </xf>
    <xf numFmtId="38" fontId="19" fillId="9" borderId="0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>
      <alignment horizontal="center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0" xfId="3" applyFont="1" applyFill="1" applyBorder="1" applyAlignment="1">
      <alignment horizontal="left" vertical="center" wrapText="1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25" fillId="0" borderId="0" xfId="2" applyNumberFormat="1" applyFont="1" applyProtection="1">
      <protection locked="0"/>
    </xf>
    <xf numFmtId="0" fontId="25" fillId="0" borderId="0" xfId="2" applyFont="1" applyProtection="1"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76" fontId="8" fillId="8" borderId="0" xfId="0" applyNumberFormat="1" applyFont="1" applyFill="1" applyAlignment="1">
      <alignment horizontal="right"/>
    </xf>
    <xf numFmtId="176" fontId="8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176" fontId="8" fillId="8" borderId="0" xfId="0" applyNumberFormat="1" applyFont="1" applyFill="1"/>
    <xf numFmtId="176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8" fontId="15" fillId="0" borderId="15" xfId="1" applyFont="1" applyFill="1" applyBorder="1" applyAlignment="1" applyProtection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19" xfId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horizontal="right" vertical="center"/>
    </xf>
    <xf numFmtId="38" fontId="15" fillId="0" borderId="32" xfId="1" applyFont="1" applyFill="1" applyBorder="1" applyAlignment="1" applyProtection="1">
      <alignment horizontal="center" vertical="center"/>
    </xf>
    <xf numFmtId="38" fontId="15" fillId="0" borderId="56" xfId="1" applyFont="1" applyFill="1" applyBorder="1" applyAlignment="1" applyProtection="1">
      <alignment horizontal="center" vertical="center"/>
    </xf>
    <xf numFmtId="0" fontId="13" fillId="0" borderId="30" xfId="0" applyFont="1" applyBorder="1" applyAlignment="1">
      <alignment horizontal="right" vertical="center"/>
    </xf>
    <xf numFmtId="38" fontId="15" fillId="0" borderId="16" xfId="1" applyFont="1" applyFill="1" applyBorder="1" applyAlignment="1" applyProtection="1">
      <alignment horizontal="center" vertical="center"/>
    </xf>
    <xf numFmtId="38" fontId="13" fillId="0" borderId="21" xfId="1" applyFont="1" applyFill="1" applyBorder="1" applyAlignment="1" applyProtection="1">
      <alignment horizontal="center" vertical="center"/>
    </xf>
    <xf numFmtId="38" fontId="15" fillId="0" borderId="17" xfId="1" applyFont="1" applyFill="1" applyBorder="1" applyAlignment="1" applyProtection="1">
      <alignment horizontal="center" vertical="center"/>
    </xf>
    <xf numFmtId="0" fontId="23" fillId="0" borderId="0" xfId="0" applyFont="1"/>
    <xf numFmtId="38" fontId="15" fillId="0" borderId="20" xfId="1" applyFont="1" applyFill="1" applyBorder="1" applyAlignment="1" applyProtection="1">
      <alignment horizontal="center" vertical="center"/>
    </xf>
    <xf numFmtId="38" fontId="13" fillId="0" borderId="14" xfId="1" applyFont="1" applyFill="1" applyBorder="1" applyAlignment="1" applyProtection="1">
      <alignment horizontal="center" vertical="center"/>
    </xf>
    <xf numFmtId="38" fontId="15" fillId="0" borderId="18" xfId="1" applyFont="1" applyFill="1" applyBorder="1" applyAlignment="1" applyProtection="1">
      <alignment horizontal="center" vertical="center"/>
    </xf>
    <xf numFmtId="38" fontId="15" fillId="0" borderId="30" xfId="1" applyFont="1" applyFill="1" applyBorder="1" applyAlignment="1" applyProtection="1">
      <alignment horizontal="center" vertical="center"/>
    </xf>
    <xf numFmtId="38" fontId="13" fillId="0" borderId="25" xfId="1" applyFont="1" applyFill="1" applyBorder="1" applyAlignment="1" applyProtection="1">
      <alignment horizontal="center" vertical="center"/>
    </xf>
    <xf numFmtId="38" fontId="15" fillId="0" borderId="29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38" fontId="13" fillId="0" borderId="11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0" fillId="0" borderId="2" xfId="0" applyBorder="1"/>
    <xf numFmtId="38" fontId="13" fillId="0" borderId="10" xfId="1" applyFont="1" applyFill="1" applyBorder="1" applyAlignment="1" applyProtection="1">
      <alignment horizontal="right" vertical="center"/>
    </xf>
    <xf numFmtId="0" fontId="16" fillId="0" borderId="11" xfId="0" applyFont="1" applyBorder="1" applyAlignment="1">
      <alignment vertical="center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Border="1" applyAlignment="1">
      <alignment horizontal="center" vertical="center"/>
    </xf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38" fontId="27" fillId="0" borderId="57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0" fontId="19" fillId="0" borderId="1" xfId="2" applyBorder="1" applyAlignment="1">
      <alignment horizontal="left" vertical="top" wrapText="1"/>
    </xf>
    <xf numFmtId="38" fontId="19" fillId="0" borderId="1" xfId="3" applyFont="1" applyBorder="1" applyAlignment="1" applyProtection="1">
      <alignment horizontal="left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38" fontId="19" fillId="0" borderId="61" xfId="3" applyFont="1" applyFill="1" applyBorder="1" applyAlignment="1" applyProtection="1">
      <alignment horizontal="left" vertical="center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Protection="1">
      <protection locked="0"/>
    </xf>
    <xf numFmtId="38" fontId="19" fillId="0" borderId="1" xfId="3" applyFont="1" applyBorder="1" applyAlignment="1">
      <alignment horizontal="center" vertical="center"/>
    </xf>
    <xf numFmtId="0" fontId="19" fillId="0" borderId="1" xfId="0" applyFont="1" applyBorder="1"/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0" fontId="19" fillId="0" borderId="12" xfId="2" applyBorder="1" applyAlignment="1" applyProtection="1">
      <alignment horizontal="left" vertical="center" wrapText="1"/>
      <protection locked="0"/>
    </xf>
    <xf numFmtId="38" fontId="19" fillId="0" borderId="0" xfId="3" applyFont="1" applyFill="1" applyBorder="1" applyAlignment="1">
      <alignment horizontal="left" vertical="center" wrapText="1"/>
    </xf>
    <xf numFmtId="0" fontId="24" fillId="0" borderId="9" xfId="2" applyFont="1" applyBorder="1" applyAlignment="1">
      <alignment horizontal="left" vertical="center" wrapText="1"/>
    </xf>
    <xf numFmtId="0" fontId="22" fillId="9" borderId="10" xfId="2" applyFont="1" applyFill="1" applyBorder="1" applyAlignment="1">
      <alignment horizontal="left" vertical="center" wrapText="1"/>
    </xf>
    <xf numFmtId="0" fontId="22" fillId="9" borderId="12" xfId="2" applyFont="1" applyFill="1" applyBorder="1" applyAlignment="1">
      <alignment horizontal="left" vertical="center" wrapText="1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22" fillId="0" borderId="57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56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3" xfId="3" applyFont="1" applyFill="1" applyBorder="1" applyAlignment="1" applyProtection="1">
      <alignment horizontal="left" vertical="center"/>
      <protection locked="0"/>
    </xf>
    <xf numFmtId="38" fontId="19" fillId="9" borderId="1" xfId="3" applyFont="1" applyFill="1" applyBorder="1" applyAlignment="1">
      <alignment horizontal="left" vertical="center"/>
    </xf>
    <xf numFmtId="0" fontId="19" fillId="0" borderId="1" xfId="2" applyBorder="1" applyAlignment="1">
      <alignment horizontal="center" vertical="center"/>
    </xf>
    <xf numFmtId="38" fontId="19" fillId="0" borderId="56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3" xfId="3" applyFont="1" applyFill="1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0" fontId="19" fillId="0" borderId="62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38" fontId="19" fillId="0" borderId="1" xfId="3" applyFont="1" applyBorder="1" applyAlignment="1">
      <alignment horizontal="left" vertical="center" wrapText="1"/>
    </xf>
    <xf numFmtId="0" fontId="19" fillId="0" borderId="68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0" fontId="19" fillId="0" borderId="1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19" fillId="0" borderId="74" xfId="2" applyBorder="1" applyAlignment="1">
      <alignment horizontal="left" vertical="center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center"/>
    </xf>
    <xf numFmtId="0" fontId="19" fillId="0" borderId="8" xfId="2" applyBorder="1" applyAlignment="1">
      <alignment horizontal="center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24" xfId="1" applyFont="1" applyFill="1" applyBorder="1" applyAlignment="1" applyProtection="1">
      <alignment horizontal="right" vertical="center"/>
    </xf>
    <xf numFmtId="38" fontId="15" fillId="0" borderId="26" xfId="1" applyFont="1" applyFill="1" applyBorder="1" applyAlignment="1" applyProtection="1">
      <alignment horizontal="right" vertical="center"/>
    </xf>
    <xf numFmtId="38" fontId="15" fillId="0" borderId="53" xfId="1" applyFont="1" applyFill="1" applyBorder="1" applyAlignment="1" applyProtection="1">
      <alignment horizontal="right" vertical="center"/>
    </xf>
    <xf numFmtId="38" fontId="15" fillId="0" borderId="54" xfId="1" applyFont="1" applyFill="1" applyBorder="1" applyAlignment="1" applyProtection="1">
      <alignment horizontal="right" vertical="center"/>
    </xf>
    <xf numFmtId="38" fontId="15" fillId="0" borderId="22" xfId="1" applyFont="1" applyFill="1" applyBorder="1" applyAlignment="1" applyProtection="1">
      <alignment horizontal="right" vertical="center"/>
    </xf>
    <xf numFmtId="38" fontId="15" fillId="0" borderId="23" xfId="1" applyFont="1" applyFill="1" applyBorder="1" applyAlignment="1" applyProtection="1">
      <alignment horizontal="right" vertical="center"/>
    </xf>
    <xf numFmtId="38" fontId="13" fillId="0" borderId="53" xfId="1" applyFont="1" applyFill="1" applyBorder="1" applyAlignment="1" applyProtection="1">
      <alignment horizontal="right" vertical="center"/>
    </xf>
    <xf numFmtId="38" fontId="13" fillId="0" borderId="49" xfId="1" applyFont="1" applyFill="1" applyBorder="1" applyAlignment="1" applyProtection="1">
      <alignment horizontal="right" vertical="center"/>
    </xf>
    <xf numFmtId="38" fontId="13" fillId="0" borderId="22" xfId="1" applyFont="1" applyFill="1" applyBorder="1" applyAlignment="1" applyProtection="1">
      <alignment horizontal="right" vertical="center"/>
    </xf>
    <xf numFmtId="38" fontId="13" fillId="0" borderId="18" xfId="1" applyFont="1" applyFill="1" applyBorder="1" applyAlignment="1" applyProtection="1">
      <alignment horizontal="right" vertical="center"/>
    </xf>
    <xf numFmtId="38" fontId="13" fillId="0" borderId="24" xfId="1" applyFont="1" applyFill="1" applyBorder="1" applyAlignment="1" applyProtection="1">
      <alignment horizontal="right" vertical="center"/>
    </xf>
    <xf numFmtId="38" fontId="13" fillId="0" borderId="29" xfId="1" applyFont="1" applyFill="1" applyBorder="1" applyAlignment="1" applyProtection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 applyProtection="1">
      <alignment horizontal="center" vertical="center"/>
    </xf>
    <xf numFmtId="38" fontId="15" fillId="0" borderId="5" xfId="1" quotePrefix="1" applyFont="1" applyFill="1" applyBorder="1" applyAlignment="1" applyProtection="1">
      <alignment horizontal="center" vertical="center"/>
    </xf>
    <xf numFmtId="38" fontId="15" fillId="0" borderId="2" xfId="1" quotePrefix="1" applyFont="1" applyFill="1" applyBorder="1" applyAlignment="1" applyProtection="1">
      <alignment horizontal="center" vertical="center"/>
    </xf>
    <xf numFmtId="38" fontId="15" fillId="0" borderId="6" xfId="1" quotePrefix="1" applyFont="1" applyFill="1" applyBorder="1" applyAlignment="1" applyProtection="1">
      <alignment horizontal="center" vertical="center"/>
    </xf>
    <xf numFmtId="38" fontId="15" fillId="0" borderId="3" xfId="1" quotePrefix="1" applyFont="1" applyFill="1" applyBorder="1" applyAlignment="1" applyProtection="1">
      <alignment horizontal="center" vertical="center"/>
    </xf>
    <xf numFmtId="38" fontId="15" fillId="0" borderId="7" xfId="1" quotePrefix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4" xfId="1" applyFont="1" applyFill="1" applyBorder="1" applyAlignment="1" applyProtection="1">
      <alignment horizontal="right" vertical="center"/>
    </xf>
    <xf numFmtId="38" fontId="13" fillId="0" borderId="65" xfId="1" applyFont="1" applyFill="1" applyBorder="1" applyAlignment="1" applyProtection="1">
      <alignment horizontal="right" vertical="center"/>
    </xf>
    <xf numFmtId="38" fontId="18" fillId="0" borderId="10" xfId="1" applyFont="1" applyBorder="1" applyAlignment="1" applyProtection="1">
      <alignment horizontal="left" vertical="center" wrapText="1"/>
    </xf>
    <xf numFmtId="38" fontId="18" fillId="0" borderId="11" xfId="1" applyFont="1" applyBorder="1" applyAlignment="1" applyProtection="1">
      <alignment horizontal="left" vertical="center" wrapText="1"/>
    </xf>
    <xf numFmtId="38" fontId="18" fillId="0" borderId="8" xfId="1" applyFont="1" applyBorder="1" applyAlignment="1" applyProtection="1">
      <alignment horizontal="left" vertical="center" wrapText="1"/>
    </xf>
    <xf numFmtId="38" fontId="13" fillId="0" borderId="56" xfId="1" applyFont="1" applyFill="1" applyBorder="1" applyAlignment="1" applyProtection="1">
      <alignment horizontal="right" vertical="center"/>
    </xf>
    <xf numFmtId="38" fontId="13" fillId="0" borderId="63" xfId="1" applyFont="1" applyFill="1" applyBorder="1" applyAlignment="1" applyProtection="1">
      <alignment horizontal="right" vertical="center"/>
    </xf>
    <xf numFmtId="38" fontId="13" fillId="0" borderId="10" xfId="1" applyFont="1" applyFill="1" applyBorder="1" applyAlignment="1" applyProtection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textRotation="255"/>
    </xf>
    <xf numFmtId="38" fontId="13" fillId="0" borderId="57" xfId="1" applyFont="1" applyFill="1" applyBorder="1" applyAlignment="1" applyProtection="1">
      <alignment horizontal="right" vertical="center"/>
    </xf>
    <xf numFmtId="38" fontId="13" fillId="0" borderId="33" xfId="1" applyFont="1" applyFill="1" applyBorder="1" applyAlignment="1" applyProtection="1">
      <alignment horizontal="right" vertical="center"/>
    </xf>
    <xf numFmtId="38" fontId="15" fillId="0" borderId="27" xfId="1" applyFont="1" applyFill="1" applyBorder="1" applyAlignment="1" applyProtection="1">
      <alignment horizontal="right" vertical="center"/>
    </xf>
    <xf numFmtId="38" fontId="15" fillId="0" borderId="28" xfId="1" applyFont="1" applyFill="1" applyBorder="1" applyAlignment="1" applyProtection="1">
      <alignment horizontal="right" vertical="center"/>
    </xf>
    <xf numFmtId="38" fontId="15" fillId="0" borderId="48" xfId="1" quotePrefix="1" applyFont="1" applyFill="1" applyBorder="1" applyAlignment="1" applyProtection="1">
      <alignment horizontal="center" vertical="center"/>
    </xf>
    <xf numFmtId="38" fontId="15" fillId="0" borderId="45" xfId="1" quotePrefix="1" applyFont="1" applyFill="1" applyBorder="1" applyAlignment="1" applyProtection="1">
      <alignment horizontal="center" vertical="center"/>
    </xf>
    <xf numFmtId="38" fontId="15" fillId="0" borderId="49" xfId="1" quotePrefix="1" applyFont="1" applyFill="1" applyBorder="1" applyAlignment="1" applyProtection="1">
      <alignment horizontal="center" vertical="center"/>
    </xf>
    <xf numFmtId="38" fontId="15" fillId="0" borderId="46" xfId="1" quotePrefix="1" applyFont="1" applyFill="1" applyBorder="1" applyAlignment="1" applyProtection="1">
      <alignment horizontal="center" vertical="center"/>
    </xf>
    <xf numFmtId="38" fontId="15" fillId="0" borderId="50" xfId="1" quotePrefix="1" applyFont="1" applyFill="1" applyBorder="1" applyAlignment="1" applyProtection="1">
      <alignment horizontal="center" vertical="center"/>
    </xf>
    <xf numFmtId="38" fontId="15" fillId="0" borderId="47" xfId="1" quotePrefix="1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3" fontId="15" fillId="0" borderId="48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5" fillId="0" borderId="49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50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7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8"/>
  <sheetViews>
    <sheetView tabSelected="1" view="pageBreakPreview" zoomScaleNormal="100" zoomScaleSheetLayoutView="100" workbookViewId="0">
      <selection activeCell="C4" sqref="C4:L4"/>
    </sheetView>
  </sheetViews>
  <sheetFormatPr defaultRowHeight="13.5"/>
  <cols>
    <col min="1" max="1" width="9" style="2"/>
    <col min="2" max="3" width="14" style="2" customWidth="1"/>
    <col min="4" max="4" width="14.875" style="13" customWidth="1"/>
    <col min="5" max="5" width="10.375" style="2" customWidth="1"/>
    <col min="6" max="6" width="5.375" style="2" customWidth="1"/>
    <col min="7" max="7" width="3.25" style="2" customWidth="1"/>
    <col min="8" max="8" width="7.125" style="2" bestFit="1" customWidth="1"/>
    <col min="9" max="9" width="5.375" style="2" customWidth="1"/>
    <col min="10" max="10" width="3.625" style="2" customWidth="1"/>
    <col min="11" max="11" width="7" style="2" bestFit="1" customWidth="1"/>
    <col min="12" max="12" width="9" style="2"/>
    <col min="13" max="13" width="27.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14" ht="24.75" customHeight="1">
      <c r="B1" s="246" t="s">
        <v>149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1"/>
      <c r="N1" s="1"/>
    </row>
    <row r="2" spans="2:1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14" ht="20.100000000000001" customHeight="1">
      <c r="B3" s="42" t="s">
        <v>38</v>
      </c>
      <c r="C3" s="237"/>
      <c r="D3" s="237"/>
      <c r="E3" s="237"/>
      <c r="F3" s="237"/>
      <c r="G3" s="237"/>
      <c r="H3" s="237"/>
      <c r="I3" s="237"/>
      <c r="J3" s="237"/>
      <c r="K3" s="237"/>
      <c r="L3" s="238"/>
      <c r="M3" s="6"/>
      <c r="N3" s="6"/>
    </row>
    <row r="4" spans="2:14" ht="39" customHeight="1">
      <c r="B4" s="43" t="s">
        <v>84</v>
      </c>
      <c r="C4" s="239"/>
      <c r="D4" s="239"/>
      <c r="E4" s="239"/>
      <c r="F4" s="239"/>
      <c r="G4" s="239"/>
      <c r="H4" s="239"/>
      <c r="I4" s="239"/>
      <c r="J4" s="239"/>
      <c r="K4" s="239"/>
      <c r="L4" s="240"/>
      <c r="M4" s="3"/>
      <c r="N4" s="3"/>
    </row>
    <row r="5" spans="2:14" ht="20.100000000000001" customHeight="1">
      <c r="B5" s="43" t="s">
        <v>39</v>
      </c>
      <c r="C5" s="239"/>
      <c r="D5" s="239"/>
      <c r="E5" s="239"/>
      <c r="F5" s="239"/>
      <c r="G5" s="239"/>
      <c r="H5" s="239"/>
      <c r="I5" s="239"/>
      <c r="J5" s="239"/>
      <c r="K5" s="239"/>
      <c r="L5" s="240"/>
    </row>
    <row r="6" spans="2:14" ht="20.100000000000001" customHeight="1" thickBot="1">
      <c r="B6" s="44" t="s">
        <v>40</v>
      </c>
      <c r="C6" s="241"/>
      <c r="D6" s="241"/>
      <c r="E6" s="241"/>
      <c r="F6" s="241"/>
      <c r="G6" s="241"/>
      <c r="H6" s="241"/>
      <c r="I6" s="241"/>
      <c r="J6" s="241"/>
      <c r="K6" s="241"/>
      <c r="L6" s="242"/>
    </row>
    <row r="7" spans="2:14" ht="20.100000000000001" customHeight="1">
      <c r="B7" s="41" t="s">
        <v>41</v>
      </c>
      <c r="C7" s="65" t="s">
        <v>115</v>
      </c>
      <c r="D7" s="45"/>
      <c r="E7" s="243" t="s">
        <v>102</v>
      </c>
      <c r="F7" s="244"/>
      <c r="G7" s="245"/>
      <c r="H7" s="66"/>
      <c r="I7" s="46"/>
      <c r="J7" s="46"/>
      <c r="K7" s="46"/>
      <c r="L7" s="47"/>
    </row>
    <row r="8" spans="2:14" ht="15.75" customHeight="1"/>
    <row r="9" spans="2:14" ht="15" customHeight="1">
      <c r="B9" s="9" t="s">
        <v>78</v>
      </c>
    </row>
    <row r="10" spans="2:14" ht="17.100000000000001" customHeight="1">
      <c r="B10" s="148" t="s">
        <v>42</v>
      </c>
      <c r="C10" s="149"/>
      <c r="D10" s="90" t="s">
        <v>43</v>
      </c>
      <c r="E10" s="158" t="s">
        <v>44</v>
      </c>
      <c r="F10" s="159"/>
      <c r="G10" s="159"/>
      <c r="H10" s="159"/>
      <c r="I10" s="159"/>
      <c r="J10" s="159"/>
      <c r="K10" s="159"/>
      <c r="L10" s="160"/>
      <c r="M10" s="81" t="s">
        <v>142</v>
      </c>
    </row>
    <row r="11" spans="2:14" s="3" customFormat="1" ht="15" customHeight="1">
      <c r="B11" s="150" t="s">
        <v>46</v>
      </c>
      <c r="C11" s="151"/>
      <c r="D11" s="48"/>
      <c r="E11" s="155" t="s">
        <v>122</v>
      </c>
      <c r="F11" s="156"/>
      <c r="G11" s="156"/>
      <c r="H11" s="156"/>
      <c r="I11" s="156"/>
      <c r="J11" s="156"/>
      <c r="K11" s="156"/>
      <c r="L11" s="157"/>
      <c r="M11" s="82" t="s">
        <v>100</v>
      </c>
    </row>
    <row r="12" spans="2:14" s="3" customFormat="1" ht="15" customHeight="1">
      <c r="B12" s="187" t="s">
        <v>47</v>
      </c>
      <c r="C12" s="188"/>
      <c r="D12" s="94"/>
      <c r="E12" s="155" t="s">
        <v>150</v>
      </c>
      <c r="F12" s="156"/>
      <c r="G12" s="156"/>
      <c r="H12" s="156"/>
      <c r="I12" s="156"/>
      <c r="J12" s="156"/>
      <c r="K12" s="156"/>
      <c r="L12" s="157"/>
      <c r="M12" s="82" t="s">
        <v>100</v>
      </c>
    </row>
    <row r="13" spans="2:14" s="3" customFormat="1" ht="15" customHeight="1">
      <c r="B13" s="187" t="s">
        <v>121</v>
      </c>
      <c r="C13" s="188"/>
      <c r="D13" s="94"/>
      <c r="E13" s="155" t="s">
        <v>125</v>
      </c>
      <c r="F13" s="156"/>
      <c r="G13" s="156"/>
      <c r="H13" s="156"/>
      <c r="I13" s="156"/>
      <c r="J13" s="156"/>
      <c r="K13" s="156"/>
      <c r="L13" s="157"/>
      <c r="M13" s="82" t="str">
        <f>IF($M$48="","※M48に講座名入力",$M$48)</f>
        <v>※M48に講座名入力</v>
      </c>
    </row>
    <row r="14" spans="2:14" s="3" customFormat="1" ht="15" customHeight="1">
      <c r="B14" s="150" t="s">
        <v>123</v>
      </c>
      <c r="C14" s="151"/>
      <c r="D14" s="50">
        <f>ROUNDDOWN(SUM(D11:D13)*0.2,0)</f>
        <v>0</v>
      </c>
      <c r="E14" s="155" t="s">
        <v>126</v>
      </c>
      <c r="F14" s="156"/>
      <c r="G14" s="156"/>
      <c r="H14" s="156"/>
      <c r="I14" s="156"/>
      <c r="J14" s="156"/>
      <c r="K14" s="156"/>
      <c r="L14" s="157"/>
      <c r="M14" s="82" t="s">
        <v>100</v>
      </c>
    </row>
    <row r="15" spans="2:14" s="3" customFormat="1" ht="15" customHeight="1">
      <c r="B15" s="150" t="s">
        <v>124</v>
      </c>
      <c r="C15" s="151"/>
      <c r="D15" s="49">
        <f>ROUNDDOWN(SUM(D11:D14)*0.3,0)</f>
        <v>0</v>
      </c>
      <c r="E15" s="152" t="s">
        <v>127</v>
      </c>
      <c r="F15" s="153"/>
      <c r="G15" s="153"/>
      <c r="H15" s="153"/>
      <c r="I15" s="153"/>
      <c r="J15" s="153"/>
      <c r="K15" s="153"/>
      <c r="L15" s="154"/>
      <c r="M15" s="83" t="s">
        <v>143</v>
      </c>
    </row>
    <row r="16" spans="2:14" s="3" customFormat="1" ht="17.100000000000001" customHeight="1">
      <c r="B16" s="148" t="s">
        <v>49</v>
      </c>
      <c r="C16" s="149"/>
      <c r="D16" s="14">
        <f>SUM(D11:D15)</f>
        <v>0</v>
      </c>
      <c r="E16" s="17"/>
      <c r="F16" s="18"/>
      <c r="G16" s="18"/>
      <c r="H16" s="18"/>
      <c r="I16" s="18"/>
      <c r="J16" s="18"/>
      <c r="K16" s="18"/>
      <c r="L16" s="19"/>
      <c r="M16" s="84"/>
    </row>
    <row r="17" spans="2:14" s="3" customFormat="1" ht="15" customHeight="1">
      <c r="B17" s="247"/>
      <c r="C17" s="247"/>
      <c r="D17" s="247"/>
      <c r="E17" s="231"/>
      <c r="F17" s="231"/>
      <c r="G17" s="231"/>
      <c r="H17" s="231"/>
      <c r="I17" s="231"/>
      <c r="J17" s="231"/>
      <c r="M17" s="85"/>
    </row>
    <row r="18" spans="2:14" s="3" customFormat="1" ht="15" customHeight="1">
      <c r="B18" s="10" t="s">
        <v>79</v>
      </c>
      <c r="C18" s="7"/>
      <c r="D18" s="7"/>
      <c r="E18" s="2"/>
      <c r="F18" s="2"/>
      <c r="G18" s="2"/>
      <c r="H18" s="2"/>
      <c r="I18" s="2"/>
      <c r="J18" s="2"/>
      <c r="M18" s="85"/>
    </row>
    <row r="19" spans="2:14" ht="15" customHeight="1">
      <c r="B19" s="148" t="s">
        <v>42</v>
      </c>
      <c r="C19" s="149"/>
      <c r="D19" s="90" t="s">
        <v>43</v>
      </c>
      <c r="E19" s="176" t="s">
        <v>44</v>
      </c>
      <c r="F19" s="176"/>
      <c r="G19" s="176"/>
      <c r="H19" s="176"/>
      <c r="I19" s="176"/>
      <c r="J19" s="176"/>
      <c r="K19" s="176"/>
      <c r="L19" s="176"/>
      <c r="M19" s="37"/>
    </row>
    <row r="20" spans="2:14" s="3" customFormat="1" ht="15" customHeight="1">
      <c r="B20" s="150" t="s">
        <v>45</v>
      </c>
      <c r="C20" s="151"/>
      <c r="D20" s="48"/>
      <c r="E20" s="174" t="s">
        <v>75</v>
      </c>
      <c r="F20" s="174"/>
      <c r="G20" s="174"/>
      <c r="H20" s="174"/>
      <c r="I20" s="174"/>
      <c r="J20" s="174"/>
      <c r="K20" s="174"/>
      <c r="L20" s="174"/>
      <c r="M20" s="82" t="s">
        <v>100</v>
      </c>
    </row>
    <row r="21" spans="2:14" s="3" customFormat="1" ht="15" customHeight="1">
      <c r="B21" s="187" t="s">
        <v>64</v>
      </c>
      <c r="C21" s="188"/>
      <c r="D21" s="94"/>
      <c r="E21" s="174" t="s">
        <v>151</v>
      </c>
      <c r="F21" s="174"/>
      <c r="G21" s="174"/>
      <c r="H21" s="174"/>
      <c r="I21" s="174"/>
      <c r="J21" s="174"/>
      <c r="K21" s="174"/>
      <c r="L21" s="174"/>
      <c r="M21" s="82" t="s">
        <v>100</v>
      </c>
    </row>
    <row r="22" spans="2:14" s="3" customFormat="1" ht="15" customHeight="1">
      <c r="B22" s="201" t="s">
        <v>119</v>
      </c>
      <c r="C22" s="202"/>
      <c r="D22" s="94"/>
      <c r="E22" s="174" t="s">
        <v>128</v>
      </c>
      <c r="F22" s="174"/>
      <c r="G22" s="174"/>
      <c r="H22" s="174"/>
      <c r="I22" s="174"/>
      <c r="J22" s="174"/>
      <c r="K22" s="174"/>
      <c r="L22" s="174"/>
      <c r="M22" s="82" t="str">
        <f>IF($M$48="","※M48に講座名入力",$M$48)</f>
        <v>※M48に講座名入力</v>
      </c>
    </row>
    <row r="23" spans="2:14" s="3" customFormat="1" ht="15" customHeight="1">
      <c r="B23" s="187" t="s">
        <v>120</v>
      </c>
      <c r="C23" s="188"/>
      <c r="D23" s="94"/>
      <c r="E23" s="155" t="s">
        <v>129</v>
      </c>
      <c r="F23" s="156"/>
      <c r="G23" s="156"/>
      <c r="H23" s="156"/>
      <c r="I23" s="156"/>
      <c r="J23" s="156"/>
      <c r="K23" s="156"/>
      <c r="L23" s="157"/>
      <c r="M23" s="82" t="s">
        <v>100</v>
      </c>
    </row>
    <row r="24" spans="2:14" s="3" customFormat="1" ht="15" customHeight="1">
      <c r="B24" s="201" t="s">
        <v>81</v>
      </c>
      <c r="C24" s="202"/>
      <c r="D24" s="50">
        <f>ROUNDDOWN(SUM(D20:D23)*0.2,0)</f>
        <v>0</v>
      </c>
      <c r="E24" s="174" t="s">
        <v>130</v>
      </c>
      <c r="F24" s="174"/>
      <c r="G24" s="174"/>
      <c r="H24" s="174"/>
      <c r="I24" s="174"/>
      <c r="J24" s="174"/>
      <c r="K24" s="174"/>
      <c r="L24" s="174"/>
      <c r="M24" s="82" t="s">
        <v>100</v>
      </c>
    </row>
    <row r="25" spans="2:14" s="3" customFormat="1" ht="15" customHeight="1">
      <c r="B25" s="150" t="s">
        <v>82</v>
      </c>
      <c r="C25" s="151"/>
      <c r="D25" s="49">
        <f>ROUNDDOWN(SUM(D20:D24)*0.3,0)</f>
        <v>0</v>
      </c>
      <c r="E25" s="174" t="s">
        <v>131</v>
      </c>
      <c r="F25" s="174"/>
      <c r="G25" s="174"/>
      <c r="H25" s="174"/>
      <c r="I25" s="174"/>
      <c r="J25" s="174"/>
      <c r="K25" s="174"/>
      <c r="L25" s="174"/>
      <c r="M25" s="82" t="s">
        <v>144</v>
      </c>
    </row>
    <row r="26" spans="2:14" s="3" customFormat="1" ht="17.100000000000001" customHeight="1">
      <c r="B26" s="148" t="s">
        <v>54</v>
      </c>
      <c r="C26" s="149"/>
      <c r="D26" s="15">
        <f>SUM(D20:D25)</f>
        <v>0</v>
      </c>
      <c r="E26" s="236"/>
      <c r="F26" s="236"/>
      <c r="G26" s="236"/>
      <c r="H26" s="236"/>
      <c r="I26" s="236"/>
      <c r="J26" s="236"/>
      <c r="K26" s="236"/>
      <c r="L26" s="236"/>
    </row>
    <row r="27" spans="2:14" s="3" customFormat="1" ht="15" customHeight="1">
      <c r="B27" s="20"/>
      <c r="C27" s="20"/>
      <c r="D27" s="21"/>
      <c r="E27" s="93"/>
      <c r="F27" s="93"/>
      <c r="G27" s="93"/>
      <c r="H27" s="93"/>
      <c r="I27" s="93"/>
      <c r="J27" s="93"/>
    </row>
    <row r="28" spans="2:14" s="3" customFormat="1" ht="15" customHeight="1">
      <c r="B28" s="190" t="s">
        <v>152</v>
      </c>
      <c r="C28" s="190"/>
      <c r="D28" s="22"/>
      <c r="E28" s="189"/>
      <c r="F28" s="189"/>
      <c r="G28" s="189"/>
      <c r="H28" s="189"/>
      <c r="I28" s="189"/>
      <c r="J28" s="189"/>
    </row>
    <row r="29" spans="2:14" ht="17.100000000000001" customHeight="1">
      <c r="B29" s="148" t="s">
        <v>42</v>
      </c>
      <c r="C29" s="149"/>
      <c r="D29" s="90" t="s">
        <v>43</v>
      </c>
      <c r="E29" s="176" t="s">
        <v>44</v>
      </c>
      <c r="F29" s="176"/>
      <c r="G29" s="176"/>
      <c r="H29" s="176"/>
      <c r="I29" s="176"/>
      <c r="J29" s="176"/>
      <c r="K29" s="176"/>
      <c r="L29" s="176"/>
    </row>
    <row r="30" spans="2:14" s="3" customFormat="1" ht="15" customHeight="1">
      <c r="B30" s="150" t="s">
        <v>90</v>
      </c>
      <c r="C30" s="151"/>
      <c r="D30" s="50">
        <f>F30*30000*1.1</f>
        <v>0</v>
      </c>
      <c r="E30" s="91" t="s">
        <v>48</v>
      </c>
      <c r="F30" s="67"/>
      <c r="G30" s="193" t="s">
        <v>140</v>
      </c>
      <c r="H30" s="194"/>
      <c r="I30" s="194"/>
      <c r="J30" s="194"/>
      <c r="K30" s="194"/>
      <c r="L30" s="195"/>
      <c r="M30" s="85"/>
    </row>
    <row r="31" spans="2:14" s="3" customFormat="1" ht="15" customHeight="1">
      <c r="B31" s="150" t="s">
        <v>85</v>
      </c>
      <c r="C31" s="151"/>
      <c r="D31" s="51">
        <f>F31*5000*1.1</f>
        <v>0</v>
      </c>
      <c r="E31" s="91" t="s">
        <v>65</v>
      </c>
      <c r="F31" s="68"/>
      <c r="G31" s="193" t="s">
        <v>103</v>
      </c>
      <c r="H31" s="194"/>
      <c r="I31" s="194"/>
      <c r="J31" s="194"/>
      <c r="K31" s="194"/>
      <c r="L31" s="195"/>
      <c r="M31" s="82"/>
    </row>
    <row r="32" spans="2:14" s="3" customFormat="1" ht="15" customHeight="1">
      <c r="B32" s="150" t="s">
        <v>51</v>
      </c>
      <c r="C32" s="151"/>
      <c r="D32" s="95">
        <f>F32*I32*10000*1.1</f>
        <v>0</v>
      </c>
      <c r="E32" s="91" t="s">
        <v>65</v>
      </c>
      <c r="F32" s="68"/>
      <c r="G32" s="89"/>
      <c r="H32" s="94" t="s">
        <v>67</v>
      </c>
      <c r="I32" s="68"/>
      <c r="J32" s="155" t="s">
        <v>104</v>
      </c>
      <c r="K32" s="156"/>
      <c r="L32" s="157"/>
      <c r="M32" s="86"/>
      <c r="N32" s="23"/>
    </row>
    <row r="33" spans="2:16" s="3" customFormat="1" ht="15" customHeight="1">
      <c r="B33" s="80" t="s">
        <v>141</v>
      </c>
      <c r="C33" s="52"/>
      <c r="D33" s="53">
        <f>I33*50000*1.1</f>
        <v>0</v>
      </c>
      <c r="E33" s="54" t="s">
        <v>74</v>
      </c>
      <c r="F33" s="196" t="s">
        <v>105</v>
      </c>
      <c r="G33" s="196"/>
      <c r="H33" s="197"/>
      <c r="I33" s="68"/>
      <c r="J33" s="193" t="s">
        <v>106</v>
      </c>
      <c r="K33" s="194"/>
      <c r="L33" s="195"/>
      <c r="M33" s="82"/>
      <c r="N33" s="23"/>
      <c r="O33" s="23"/>
      <c r="P33" s="23"/>
    </row>
    <row r="34" spans="2:16" s="3" customFormat="1" ht="15" customHeight="1">
      <c r="B34" s="201" t="s">
        <v>66</v>
      </c>
      <c r="C34" s="202"/>
      <c r="D34" s="224">
        <f>(I34*5000*1.1)+(I35*20000*1.1)+(I36*30000*1.1)</f>
        <v>0</v>
      </c>
      <c r="E34" s="198" t="s">
        <v>73</v>
      </c>
      <c r="F34" s="199"/>
      <c r="G34" s="200"/>
      <c r="H34" s="55" t="s">
        <v>71</v>
      </c>
      <c r="I34" s="56"/>
      <c r="J34" s="203" t="s">
        <v>68</v>
      </c>
      <c r="K34" s="204"/>
      <c r="L34" s="205"/>
      <c r="M34" s="85" t="s">
        <v>95</v>
      </c>
    </row>
    <row r="35" spans="2:16" s="3" customFormat="1" ht="15" customHeight="1">
      <c r="B35" s="217"/>
      <c r="C35" s="218"/>
      <c r="D35" s="225"/>
      <c r="E35" s="221" t="s">
        <v>91</v>
      </c>
      <c r="F35" s="222"/>
      <c r="G35" s="223"/>
      <c r="H35" s="57" t="s">
        <v>71</v>
      </c>
      <c r="I35" s="58"/>
      <c r="J35" s="206" t="s">
        <v>69</v>
      </c>
      <c r="K35" s="207"/>
      <c r="L35" s="208"/>
      <c r="M35" s="87"/>
    </row>
    <row r="36" spans="2:16" s="3" customFormat="1" ht="15" customHeight="1">
      <c r="B36" s="219"/>
      <c r="C36" s="220"/>
      <c r="D36" s="226"/>
      <c r="E36" s="214" t="s">
        <v>72</v>
      </c>
      <c r="F36" s="215"/>
      <c r="G36" s="216"/>
      <c r="H36" s="59" t="s">
        <v>71</v>
      </c>
      <c r="I36" s="60"/>
      <c r="J36" s="209" t="s">
        <v>70</v>
      </c>
      <c r="K36" s="210"/>
      <c r="L36" s="211"/>
      <c r="M36" s="87"/>
    </row>
    <row r="37" spans="2:16" s="3" customFormat="1" ht="15" customHeight="1">
      <c r="B37" s="191" t="s">
        <v>83</v>
      </c>
      <c r="C37" s="192"/>
      <c r="D37" s="24"/>
      <c r="E37" s="25" t="s">
        <v>52</v>
      </c>
      <c r="F37" s="26"/>
      <c r="G37" s="212" t="s">
        <v>87</v>
      </c>
      <c r="H37" s="212"/>
      <c r="I37" s="212"/>
      <c r="J37" s="212"/>
      <c r="K37" s="212"/>
      <c r="L37" s="212"/>
      <c r="M37" s="88"/>
    </row>
    <row r="38" spans="2:16" s="3" customFormat="1" ht="15" customHeight="1">
      <c r="B38" s="150" t="s">
        <v>132</v>
      </c>
      <c r="C38" s="151"/>
      <c r="D38" s="50"/>
      <c r="E38" s="155" t="s">
        <v>133</v>
      </c>
      <c r="F38" s="156"/>
      <c r="G38" s="156"/>
      <c r="H38" s="156"/>
      <c r="I38" s="156"/>
      <c r="J38" s="156"/>
      <c r="K38" s="156"/>
      <c r="L38" s="157"/>
      <c r="M38" s="82" t="str">
        <f>IF($M$48="","※M48に講座名入力",$M$48)</f>
        <v>※M48に講座名入力</v>
      </c>
    </row>
    <row r="39" spans="2:16" s="3" customFormat="1" ht="15" customHeight="1">
      <c r="B39" s="150" t="s">
        <v>134</v>
      </c>
      <c r="C39" s="151"/>
      <c r="D39" s="50"/>
      <c r="E39" s="155" t="s">
        <v>135</v>
      </c>
      <c r="F39" s="156"/>
      <c r="G39" s="156"/>
      <c r="H39" s="156"/>
      <c r="I39" s="156"/>
      <c r="J39" s="156"/>
      <c r="K39" s="156"/>
      <c r="L39" s="157"/>
      <c r="M39" s="82" t="s">
        <v>100</v>
      </c>
    </row>
    <row r="40" spans="2:16" s="3" customFormat="1" ht="15" customHeight="1">
      <c r="B40" s="187" t="s">
        <v>136</v>
      </c>
      <c r="C40" s="151"/>
      <c r="D40" s="50"/>
      <c r="E40" s="155" t="s">
        <v>137</v>
      </c>
      <c r="F40" s="156"/>
      <c r="G40" s="156"/>
      <c r="H40" s="156"/>
      <c r="I40" s="156"/>
      <c r="J40" s="156"/>
      <c r="K40" s="156"/>
      <c r="L40" s="157"/>
      <c r="M40" s="82" t="s">
        <v>100</v>
      </c>
    </row>
    <row r="41" spans="2:16" s="3" customFormat="1" ht="15" customHeight="1">
      <c r="B41" s="150" t="s">
        <v>146</v>
      </c>
      <c r="C41" s="151"/>
      <c r="D41" s="50">
        <f>F41*7000</f>
        <v>0</v>
      </c>
      <c r="E41" s="91" t="s">
        <v>53</v>
      </c>
      <c r="F41" s="40"/>
      <c r="G41" s="193" t="s">
        <v>107</v>
      </c>
      <c r="H41" s="194"/>
      <c r="I41" s="194"/>
      <c r="J41" s="194"/>
      <c r="K41" s="194"/>
      <c r="L41" s="195"/>
      <c r="M41" s="82" t="s">
        <v>145</v>
      </c>
    </row>
    <row r="42" spans="2:16" s="3" customFormat="1" ht="15" customHeight="1">
      <c r="B42" s="150" t="s">
        <v>138</v>
      </c>
      <c r="C42" s="151"/>
      <c r="D42" s="50">
        <f>ROUNDDOWN(SUM(D30:D40)*0.2,0)</f>
        <v>0</v>
      </c>
      <c r="E42" s="152" t="s">
        <v>139</v>
      </c>
      <c r="F42" s="153"/>
      <c r="G42" s="153"/>
      <c r="H42" s="153"/>
      <c r="I42" s="153"/>
      <c r="J42" s="153"/>
      <c r="K42" s="153"/>
      <c r="L42" s="154"/>
      <c r="M42" s="82" t="s">
        <v>100</v>
      </c>
    </row>
    <row r="43" spans="2:16" s="3" customFormat="1" ht="15" customHeight="1">
      <c r="B43" s="150" t="s">
        <v>147</v>
      </c>
      <c r="C43" s="151"/>
      <c r="D43" s="49">
        <f>ROUNDDOWN((SUM(D30:D40)+D42)*0.3,0)</f>
        <v>0</v>
      </c>
      <c r="E43" s="152" t="s">
        <v>148</v>
      </c>
      <c r="F43" s="153"/>
      <c r="G43" s="153"/>
      <c r="H43" s="153"/>
      <c r="I43" s="153"/>
      <c r="J43" s="153"/>
      <c r="K43" s="153"/>
      <c r="L43" s="154"/>
      <c r="M43" s="82" t="s">
        <v>144</v>
      </c>
      <c r="N43" s="27"/>
      <c r="O43" s="27"/>
      <c r="P43" s="27"/>
    </row>
    <row r="44" spans="2:16" s="3" customFormat="1" ht="17.100000000000001" customHeight="1">
      <c r="B44" s="148" t="s">
        <v>58</v>
      </c>
      <c r="C44" s="149"/>
      <c r="D44" s="15">
        <f>SUM(D30:D43)</f>
        <v>0</v>
      </c>
      <c r="E44" s="236"/>
      <c r="F44" s="236"/>
      <c r="G44" s="236"/>
      <c r="H44" s="236"/>
      <c r="I44" s="236"/>
      <c r="J44" s="236"/>
      <c r="K44" s="177"/>
      <c r="L44" s="177"/>
      <c r="N44" s="27"/>
      <c r="O44" s="27"/>
      <c r="P44" s="27"/>
    </row>
    <row r="45" spans="2:16" s="3" customFormat="1" ht="15" customHeight="1">
      <c r="B45" s="4"/>
      <c r="C45" s="4"/>
      <c r="D45" s="28"/>
      <c r="E45" s="29"/>
      <c r="F45" s="16"/>
      <c r="G45" s="16"/>
      <c r="H45" s="16"/>
      <c r="I45" s="16"/>
      <c r="J45" s="16"/>
      <c r="N45" s="27"/>
      <c r="O45" s="27"/>
      <c r="P45" s="27"/>
    </row>
    <row r="46" spans="2:16" s="3" customFormat="1" ht="15" customHeight="1">
      <c r="B46" s="11" t="s">
        <v>80</v>
      </c>
      <c r="C46" s="4"/>
      <c r="D46" s="28"/>
      <c r="E46" s="29"/>
      <c r="F46" s="16"/>
      <c r="G46" s="16"/>
      <c r="H46" s="16"/>
      <c r="I46" s="16"/>
      <c r="J46" s="16"/>
      <c r="N46" s="27"/>
      <c r="O46" s="27"/>
      <c r="P46" s="27"/>
    </row>
    <row r="47" spans="2:16" ht="17.100000000000001" customHeight="1">
      <c r="B47" s="213" t="s">
        <v>42</v>
      </c>
      <c r="C47" s="213"/>
      <c r="D47" s="92" t="s">
        <v>43</v>
      </c>
      <c r="E47" s="159"/>
      <c r="F47" s="159"/>
      <c r="G47" s="159"/>
      <c r="H47" s="159"/>
      <c r="I47" s="159"/>
      <c r="J47" s="159"/>
      <c r="K47" s="159"/>
      <c r="L47" s="160"/>
      <c r="N47" s="27"/>
      <c r="O47" s="27"/>
      <c r="P47" s="27"/>
    </row>
    <row r="48" spans="2:16" ht="17.100000000000001" customHeight="1">
      <c r="B48" s="150" t="s">
        <v>108</v>
      </c>
      <c r="C48" s="151"/>
      <c r="D48" s="61">
        <f>別紙!E36</f>
        <v>0</v>
      </c>
      <c r="E48" s="77" t="s">
        <v>76</v>
      </c>
      <c r="F48" s="78"/>
      <c r="G48" s="78"/>
      <c r="H48" s="78"/>
      <c r="I48" s="78"/>
      <c r="J48" s="78"/>
      <c r="K48" s="78"/>
      <c r="L48" s="79"/>
      <c r="M48" s="82"/>
      <c r="N48" s="27"/>
      <c r="O48" s="27"/>
      <c r="P48" s="27"/>
    </row>
    <row r="49" spans="2:16" ht="17.100000000000001" customHeight="1">
      <c r="B49" s="150" t="s">
        <v>109</v>
      </c>
      <c r="C49" s="151"/>
      <c r="D49" s="61">
        <f>別紙!E40</f>
        <v>0</v>
      </c>
      <c r="E49" s="77" t="s">
        <v>76</v>
      </c>
      <c r="F49" s="78"/>
      <c r="G49" s="78"/>
      <c r="H49" s="78"/>
      <c r="I49" s="78"/>
      <c r="J49" s="78"/>
      <c r="K49" s="78"/>
      <c r="L49" s="79"/>
      <c r="M49" s="82" t="s">
        <v>100</v>
      </c>
      <c r="N49" s="27"/>
      <c r="O49" s="27"/>
      <c r="P49" s="27"/>
    </row>
    <row r="50" spans="2:16" ht="17.100000000000001" customHeight="1">
      <c r="B50" s="150" t="s">
        <v>110</v>
      </c>
      <c r="C50" s="151"/>
      <c r="D50" s="61">
        <f>別紙!E44</f>
        <v>0</v>
      </c>
      <c r="E50" s="77" t="s">
        <v>76</v>
      </c>
      <c r="F50" s="78"/>
      <c r="G50" s="78"/>
      <c r="H50" s="78"/>
      <c r="I50" s="78"/>
      <c r="J50" s="78"/>
      <c r="K50" s="78"/>
      <c r="L50" s="79"/>
      <c r="M50" s="82" t="s">
        <v>100</v>
      </c>
      <c r="N50" s="27"/>
      <c r="O50" s="27"/>
      <c r="P50" s="27"/>
    </row>
    <row r="51" spans="2:16" ht="17.100000000000001" customHeight="1">
      <c r="B51" s="150" t="s">
        <v>111</v>
      </c>
      <c r="C51" s="151"/>
      <c r="D51" s="61">
        <f>別紙!E45</f>
        <v>0</v>
      </c>
      <c r="E51" s="77" t="s">
        <v>76</v>
      </c>
      <c r="F51" s="78"/>
      <c r="G51" s="78"/>
      <c r="H51" s="78"/>
      <c r="I51" s="78"/>
      <c r="J51" s="78"/>
      <c r="K51" s="78"/>
      <c r="L51" s="79"/>
      <c r="M51" s="82" t="s">
        <v>144</v>
      </c>
      <c r="N51" s="27"/>
      <c r="O51" s="27"/>
      <c r="P51" s="27"/>
    </row>
    <row r="52" spans="2:16" s="3" customFormat="1" ht="16.5" customHeight="1">
      <c r="B52" s="213" t="s">
        <v>59</v>
      </c>
      <c r="C52" s="213"/>
      <c r="D52" s="15">
        <f>SUM(D48:D51)</f>
        <v>0</v>
      </c>
      <c r="E52" s="234"/>
      <c r="F52" s="234"/>
      <c r="G52" s="234"/>
      <c r="H52" s="234"/>
      <c r="I52" s="234"/>
      <c r="J52" s="234"/>
      <c r="K52" s="234"/>
      <c r="L52" s="235"/>
      <c r="N52" s="27"/>
      <c r="O52" s="27"/>
      <c r="P52" s="27"/>
    </row>
    <row r="53" spans="2:16" s="3" customFormat="1" ht="15" customHeight="1">
      <c r="B53" s="231"/>
      <c r="C53" s="231"/>
      <c r="D53" s="231"/>
      <c r="E53" s="231"/>
      <c r="F53" s="231"/>
      <c r="G53" s="231"/>
      <c r="H53" s="231"/>
      <c r="I53" s="231"/>
      <c r="J53" s="231"/>
    </row>
    <row r="54" spans="2:16" ht="15" customHeight="1">
      <c r="B54" s="232" t="s">
        <v>61</v>
      </c>
      <c r="C54" s="232"/>
      <c r="D54" s="233"/>
      <c r="E54" s="231"/>
      <c r="F54" s="231"/>
      <c r="G54" s="231"/>
      <c r="H54" s="231"/>
      <c r="I54" s="231"/>
      <c r="J54" s="231"/>
    </row>
    <row r="55" spans="2:16" ht="17.100000000000001" customHeight="1">
      <c r="B55" s="229" t="s">
        <v>42</v>
      </c>
      <c r="C55" s="230"/>
      <c r="D55" s="30" t="s">
        <v>43</v>
      </c>
      <c r="E55" s="176" t="s">
        <v>44</v>
      </c>
      <c r="F55" s="176"/>
      <c r="G55" s="176"/>
      <c r="H55" s="176"/>
      <c r="I55" s="176"/>
      <c r="J55" s="176"/>
      <c r="K55" s="177"/>
      <c r="L55" s="177"/>
    </row>
    <row r="56" spans="2:16" ht="15" customHeight="1">
      <c r="B56" s="181" t="s">
        <v>55</v>
      </c>
      <c r="C56" s="182"/>
      <c r="D56" s="178">
        <f>(F56*50000*1.1)+(I57*20000*1.1)+(I58*20000*1.1)</f>
        <v>0</v>
      </c>
      <c r="E56" s="91" t="s">
        <v>23</v>
      </c>
      <c r="F56" s="40"/>
      <c r="G56" s="174" t="s">
        <v>112</v>
      </c>
      <c r="H56" s="174"/>
      <c r="I56" s="174"/>
      <c r="J56" s="174"/>
      <c r="K56" s="175"/>
      <c r="L56" s="175"/>
      <c r="M56" s="82" t="str">
        <f>IF($M$48="","※M48に講座名入力",$M$48)</f>
        <v>※M48に講座名入力</v>
      </c>
    </row>
    <row r="57" spans="2:16" ht="15.75" customHeight="1">
      <c r="B57" s="183"/>
      <c r="C57" s="184"/>
      <c r="D57" s="179"/>
      <c r="E57" s="163" t="s">
        <v>77</v>
      </c>
      <c r="F57" s="164"/>
      <c r="G57" s="164"/>
      <c r="H57" s="165"/>
      <c r="I57" s="56"/>
      <c r="J57" s="172" t="s">
        <v>113</v>
      </c>
      <c r="K57" s="172"/>
      <c r="L57" s="172"/>
      <c r="M57" s="87"/>
      <c r="N57" s="12"/>
    </row>
    <row r="58" spans="2:16" ht="15.75" customHeight="1" thickBot="1">
      <c r="B58" s="185"/>
      <c r="C58" s="186"/>
      <c r="D58" s="180"/>
      <c r="E58" s="166" t="s">
        <v>92</v>
      </c>
      <c r="F58" s="167"/>
      <c r="G58" s="167"/>
      <c r="H58" s="168"/>
      <c r="I58" s="62"/>
      <c r="J58" s="173" t="s">
        <v>113</v>
      </c>
      <c r="K58" s="173"/>
      <c r="L58" s="173"/>
      <c r="M58" s="87"/>
      <c r="N58" s="12"/>
    </row>
    <row r="59" spans="2:16" s="37" customFormat="1" ht="15.75" customHeight="1">
      <c r="B59" s="150" t="s">
        <v>96</v>
      </c>
      <c r="C59" s="151"/>
      <c r="D59" s="39">
        <f>F59*25000*1.1</f>
        <v>0</v>
      </c>
      <c r="E59" s="91" t="s">
        <v>23</v>
      </c>
      <c r="F59" s="40"/>
      <c r="G59" s="174" t="s">
        <v>153</v>
      </c>
      <c r="H59" s="174"/>
      <c r="I59" s="174"/>
      <c r="J59" s="174"/>
      <c r="K59" s="175"/>
      <c r="L59" s="175"/>
      <c r="M59" s="82" t="s">
        <v>100</v>
      </c>
      <c r="N59" s="38"/>
    </row>
    <row r="60" spans="2:16" ht="15.75" customHeight="1">
      <c r="B60" s="150" t="s">
        <v>97</v>
      </c>
      <c r="C60" s="151"/>
      <c r="D60" s="63">
        <f>F60*7000</f>
        <v>0</v>
      </c>
      <c r="E60" s="59" t="s">
        <v>53</v>
      </c>
      <c r="F60" s="60"/>
      <c r="G60" s="171" t="s">
        <v>114</v>
      </c>
      <c r="H60" s="171"/>
      <c r="I60" s="171"/>
      <c r="J60" s="171"/>
      <c r="K60" s="171"/>
      <c r="L60" s="171"/>
      <c r="M60" s="82" t="s">
        <v>145</v>
      </c>
      <c r="N60" s="32"/>
    </row>
    <row r="61" spans="2:16" ht="15" customHeight="1">
      <c r="B61" s="150" t="s">
        <v>98</v>
      </c>
      <c r="C61" s="151"/>
      <c r="D61" s="64">
        <f>ROUNDDOWN(SUM(D56:D59)*0.2,0)</f>
        <v>0</v>
      </c>
      <c r="E61" s="170" t="s">
        <v>154</v>
      </c>
      <c r="F61" s="170"/>
      <c r="G61" s="170"/>
      <c r="H61" s="170"/>
      <c r="I61" s="170"/>
      <c r="J61" s="170"/>
      <c r="K61" s="170"/>
      <c r="L61" s="170"/>
      <c r="M61" s="82" t="s">
        <v>100</v>
      </c>
    </row>
    <row r="62" spans="2:16" ht="15" customHeight="1">
      <c r="B62" s="150" t="s">
        <v>99</v>
      </c>
      <c r="C62" s="151"/>
      <c r="D62" s="64">
        <f>ROUNDDOWN((SUM(D56:D59)+D61)*0.3,0)</f>
        <v>0</v>
      </c>
      <c r="E62" s="170" t="s">
        <v>155</v>
      </c>
      <c r="F62" s="170"/>
      <c r="G62" s="170"/>
      <c r="H62" s="170"/>
      <c r="I62" s="170"/>
      <c r="J62" s="170"/>
      <c r="K62" s="170"/>
      <c r="L62" s="170"/>
      <c r="M62" s="82" t="s">
        <v>144</v>
      </c>
    </row>
    <row r="63" spans="2:16" ht="15" customHeight="1">
      <c r="B63" s="148" t="s">
        <v>63</v>
      </c>
      <c r="C63" s="149"/>
      <c r="D63" s="31">
        <f>SUM(D56:D62)</f>
        <v>0</v>
      </c>
      <c r="E63" s="169"/>
      <c r="F63" s="169"/>
      <c r="G63" s="169"/>
      <c r="H63" s="169"/>
      <c r="I63" s="169"/>
      <c r="J63" s="169"/>
      <c r="K63" s="169"/>
      <c r="L63" s="169"/>
    </row>
    <row r="64" spans="2:16" ht="17.100000000000001" customHeight="1" thickBot="1">
      <c r="E64" s="33"/>
      <c r="F64" s="33"/>
      <c r="G64" s="33"/>
      <c r="H64" s="33"/>
      <c r="I64" s="33"/>
      <c r="J64" s="33"/>
      <c r="K64" s="8"/>
      <c r="L64" s="8"/>
    </row>
    <row r="65" spans="2:12" ht="22.5" customHeight="1" thickTop="1" thickBot="1">
      <c r="B65" s="227" t="s">
        <v>62</v>
      </c>
      <c r="C65" s="228"/>
      <c r="D65" s="34">
        <f>D16+D26+D44+D52+D63</f>
        <v>0</v>
      </c>
      <c r="E65" s="161"/>
      <c r="F65" s="161"/>
      <c r="G65" s="161"/>
      <c r="H65" s="161"/>
      <c r="I65" s="161"/>
      <c r="J65" s="161"/>
      <c r="K65" s="161"/>
      <c r="L65" s="162"/>
    </row>
    <row r="66" spans="2:12" ht="24.95" customHeight="1" thickTop="1">
      <c r="E66" s="35"/>
      <c r="F66" s="36"/>
      <c r="G66" s="35"/>
      <c r="H66" s="35"/>
      <c r="I66" s="35"/>
      <c r="J66" s="35"/>
    </row>
    <row r="67" spans="2:12">
      <c r="B67" s="70" t="s">
        <v>56</v>
      </c>
      <c r="C67" s="37"/>
      <c r="D67" s="75"/>
      <c r="E67" s="13"/>
      <c r="F67" s="13"/>
      <c r="G67" s="13"/>
      <c r="H67" s="13"/>
      <c r="I67" s="13"/>
      <c r="J67" s="13"/>
    </row>
    <row r="68" spans="2:12">
      <c r="B68" s="38" t="str">
        <f>IF($M$48="","※M48に講座名入力",$M$48)</f>
        <v>※M48に講座名入力</v>
      </c>
      <c r="C68" s="97" t="s">
        <v>157</v>
      </c>
      <c r="D68" s="76">
        <f>SUMIF($M$11:$M$65,B68,$D$11:$D$65)</f>
        <v>0</v>
      </c>
      <c r="E68" s="13"/>
      <c r="F68" s="13"/>
      <c r="G68" s="13"/>
      <c r="H68" s="13"/>
      <c r="I68" s="69"/>
      <c r="J68" s="69"/>
      <c r="K68" s="70"/>
      <c r="L68" s="71"/>
    </row>
    <row r="69" spans="2:12">
      <c r="B69" s="70" t="s">
        <v>89</v>
      </c>
      <c r="C69" s="97"/>
      <c r="D69" s="76">
        <f t="shared" ref="D69:D76" si="0">SUMIF($M$11:$M$65,B69,$D$11:$D$65)</f>
        <v>0</v>
      </c>
      <c r="E69" s="13"/>
      <c r="F69" s="13"/>
      <c r="G69" s="13"/>
      <c r="H69" s="13"/>
      <c r="I69" s="69"/>
      <c r="J69" s="69"/>
      <c r="K69" s="70"/>
      <c r="L69" s="71"/>
    </row>
    <row r="70" spans="2:12">
      <c r="B70" s="70" t="s">
        <v>116</v>
      </c>
      <c r="C70" s="97"/>
      <c r="D70" s="76">
        <f t="shared" si="0"/>
        <v>0</v>
      </c>
      <c r="E70" s="13"/>
      <c r="F70" s="13"/>
      <c r="G70" s="13"/>
      <c r="H70" s="13"/>
      <c r="I70" s="72"/>
      <c r="J70" s="72"/>
      <c r="K70" s="73"/>
      <c r="L70" s="74"/>
    </row>
    <row r="71" spans="2:12">
      <c r="B71" s="70" t="s">
        <v>117</v>
      </c>
      <c r="C71" s="97"/>
      <c r="D71" s="76">
        <f t="shared" si="0"/>
        <v>0</v>
      </c>
      <c r="E71" s="13"/>
      <c r="F71" s="13"/>
      <c r="G71" s="13"/>
      <c r="H71" s="13"/>
      <c r="I71" s="72"/>
      <c r="J71" s="72"/>
      <c r="K71" s="73"/>
      <c r="L71" s="74"/>
    </row>
    <row r="72" spans="2:12">
      <c r="B72" s="70" t="s">
        <v>158</v>
      </c>
      <c r="C72" s="97"/>
      <c r="D72" s="76">
        <f t="shared" si="0"/>
        <v>0</v>
      </c>
      <c r="E72" s="13"/>
      <c r="F72" s="13"/>
      <c r="G72" s="13"/>
      <c r="H72" s="13"/>
      <c r="I72" s="13"/>
      <c r="J72" s="13"/>
    </row>
    <row r="73" spans="2:12">
      <c r="B73" s="70" t="s">
        <v>101</v>
      </c>
      <c r="C73" s="97"/>
      <c r="D73" s="76">
        <f t="shared" si="0"/>
        <v>0</v>
      </c>
      <c r="E73" s="13"/>
      <c r="F73" s="13"/>
      <c r="G73" s="13"/>
      <c r="H73" s="13"/>
      <c r="I73" s="13"/>
      <c r="J73" s="13"/>
    </row>
    <row r="74" spans="2:12">
      <c r="B74" s="96" t="str">
        <f>IF($M$31="","※M31に講座名入力",$M$31)</f>
        <v>※M31に講座名入力</v>
      </c>
      <c r="C74" s="97" t="s">
        <v>156</v>
      </c>
      <c r="D74" s="76">
        <f t="shared" si="0"/>
        <v>0</v>
      </c>
      <c r="E74" s="13"/>
      <c r="F74" s="13"/>
      <c r="G74" s="13"/>
      <c r="H74" s="13"/>
      <c r="I74" s="13"/>
      <c r="J74" s="13"/>
    </row>
    <row r="75" spans="2:12">
      <c r="B75" s="96" t="str">
        <f>IF($M$33="","※M33に講座名入力",$M$33)</f>
        <v>※M33に講座名入力</v>
      </c>
      <c r="C75" s="97" t="s">
        <v>118</v>
      </c>
      <c r="D75" s="76">
        <f t="shared" si="0"/>
        <v>0</v>
      </c>
      <c r="E75" s="13"/>
      <c r="F75" s="13"/>
      <c r="G75" s="13"/>
      <c r="H75" s="13"/>
      <c r="I75" s="13"/>
      <c r="J75" s="13"/>
    </row>
    <row r="76" spans="2:12">
      <c r="B76" s="70" t="s">
        <v>95</v>
      </c>
      <c r="C76" s="37"/>
      <c r="D76" s="76">
        <f t="shared" si="0"/>
        <v>0</v>
      </c>
      <c r="E76" s="13"/>
      <c r="F76" s="13"/>
      <c r="G76" s="13"/>
      <c r="H76" s="13"/>
      <c r="I76" s="13"/>
      <c r="J76" s="13"/>
    </row>
    <row r="77" spans="2:12">
      <c r="B77" s="70" t="s">
        <v>50</v>
      </c>
      <c r="C77" s="37"/>
      <c r="D77" s="76">
        <f>SUMIF($M$11:$M$65,B77,$D$11:$D$65)</f>
        <v>0</v>
      </c>
      <c r="E77" s="13"/>
      <c r="F77" s="13"/>
      <c r="G77" s="13"/>
      <c r="H77" s="13"/>
      <c r="I77" s="13"/>
      <c r="J77" s="13"/>
    </row>
    <row r="78" spans="2:12">
      <c r="B78" s="70" t="s">
        <v>57</v>
      </c>
      <c r="C78" s="37"/>
      <c r="D78" s="76">
        <f>SUM(D68:D77)</f>
        <v>0</v>
      </c>
    </row>
  </sheetData>
  <mergeCells count="104">
    <mergeCell ref="C3:L3"/>
    <mergeCell ref="C4:L4"/>
    <mergeCell ref="C5:L5"/>
    <mergeCell ref="C6:L6"/>
    <mergeCell ref="E7:G7"/>
    <mergeCell ref="B1:L1"/>
    <mergeCell ref="G31:L31"/>
    <mergeCell ref="E29:L29"/>
    <mergeCell ref="E26:L26"/>
    <mergeCell ref="E25:L25"/>
    <mergeCell ref="E24:L24"/>
    <mergeCell ref="B14:C14"/>
    <mergeCell ref="B15:C15"/>
    <mergeCell ref="B16:C16"/>
    <mergeCell ref="B12:C12"/>
    <mergeCell ref="B13:C13"/>
    <mergeCell ref="B20:C20"/>
    <mergeCell ref="B29:C29"/>
    <mergeCell ref="B24:C24"/>
    <mergeCell ref="B25:C25"/>
    <mergeCell ref="E20:L20"/>
    <mergeCell ref="E19:L19"/>
    <mergeCell ref="B17:J17"/>
    <mergeCell ref="B19:C19"/>
    <mergeCell ref="B65:C65"/>
    <mergeCell ref="B60:C60"/>
    <mergeCell ref="B61:C61"/>
    <mergeCell ref="B62:C62"/>
    <mergeCell ref="B44:C44"/>
    <mergeCell ref="B55:C55"/>
    <mergeCell ref="B52:C52"/>
    <mergeCell ref="B53:J53"/>
    <mergeCell ref="B54:C54"/>
    <mergeCell ref="D54:J54"/>
    <mergeCell ref="G56:L56"/>
    <mergeCell ref="B63:C63"/>
    <mergeCell ref="B48:C48"/>
    <mergeCell ref="B51:C51"/>
    <mergeCell ref="B50:C50"/>
    <mergeCell ref="E52:L52"/>
    <mergeCell ref="E44:L44"/>
    <mergeCell ref="B49:C49"/>
    <mergeCell ref="E43:L43"/>
    <mergeCell ref="G41:L41"/>
    <mergeCell ref="J34:L34"/>
    <mergeCell ref="J35:L35"/>
    <mergeCell ref="J36:L36"/>
    <mergeCell ref="G37:L37"/>
    <mergeCell ref="B43:C43"/>
    <mergeCell ref="B47:C47"/>
    <mergeCell ref="E36:G36"/>
    <mergeCell ref="B39:C39"/>
    <mergeCell ref="E39:L39"/>
    <mergeCell ref="B40:C40"/>
    <mergeCell ref="E40:L40"/>
    <mergeCell ref="B42:C42"/>
    <mergeCell ref="E42:L42"/>
    <mergeCell ref="B38:C38"/>
    <mergeCell ref="E38:L38"/>
    <mergeCell ref="B41:C41"/>
    <mergeCell ref="B34:C36"/>
    <mergeCell ref="E35:G35"/>
    <mergeCell ref="D34:D36"/>
    <mergeCell ref="B21:C21"/>
    <mergeCell ref="J32:L32"/>
    <mergeCell ref="E28:J28"/>
    <mergeCell ref="B26:C26"/>
    <mergeCell ref="B28:C28"/>
    <mergeCell ref="B37:C37"/>
    <mergeCell ref="B30:C30"/>
    <mergeCell ref="G30:L30"/>
    <mergeCell ref="F33:H33"/>
    <mergeCell ref="B32:C32"/>
    <mergeCell ref="B31:C31"/>
    <mergeCell ref="J33:L33"/>
    <mergeCell ref="E34:G34"/>
    <mergeCell ref="B22:C22"/>
    <mergeCell ref="B23:C23"/>
    <mergeCell ref="E22:L22"/>
    <mergeCell ref="E23:L23"/>
    <mergeCell ref="B10:C10"/>
    <mergeCell ref="B11:C11"/>
    <mergeCell ref="E15:L15"/>
    <mergeCell ref="E14:L14"/>
    <mergeCell ref="E13:L13"/>
    <mergeCell ref="E12:L12"/>
    <mergeCell ref="E11:L11"/>
    <mergeCell ref="E10:L10"/>
    <mergeCell ref="E65:L65"/>
    <mergeCell ref="E57:H57"/>
    <mergeCell ref="E58:H58"/>
    <mergeCell ref="E63:L63"/>
    <mergeCell ref="E62:L62"/>
    <mergeCell ref="E61:L61"/>
    <mergeCell ref="G60:L60"/>
    <mergeCell ref="J57:L57"/>
    <mergeCell ref="J58:L58"/>
    <mergeCell ref="B59:C59"/>
    <mergeCell ref="G59:L59"/>
    <mergeCell ref="E55:L55"/>
    <mergeCell ref="E47:L47"/>
    <mergeCell ref="D56:D58"/>
    <mergeCell ref="B56:C58"/>
    <mergeCell ref="E21:L21"/>
  </mergeCells>
  <phoneticPr fontId="1"/>
  <conditionalFormatting sqref="B11:L15">
    <cfRule type="expression" dxfId="6" priority="6">
      <formula>$C$7&lt;&gt;"新規契約"</formula>
    </cfRule>
  </conditionalFormatting>
  <conditionalFormatting sqref="B20:L25">
    <cfRule type="expression" dxfId="5" priority="5">
      <formula>OR($C$7="第2四半期精算",$C$7="第3四半期精算",$C$7="第4四半期精算")</formula>
    </cfRule>
  </conditionalFormatting>
  <conditionalFormatting sqref="B31:L32">
    <cfRule type="expression" dxfId="4" priority="4">
      <formula>OR($C$7="第1四半期精算",$C$7="第2四半期精算",$C$7="第3四半期精算")</formula>
    </cfRule>
  </conditionalFormatting>
  <conditionalFormatting sqref="D38">
    <cfRule type="notContainsBlanks" dxfId="3" priority="1">
      <formula>LEN(TRIM(D38))&gt;0</formula>
    </cfRule>
  </conditionalFormatting>
  <conditionalFormatting sqref="D78">
    <cfRule type="expression" dxfId="2" priority="2">
      <formula>$D$65&lt;&gt;$D$78</formula>
    </cfRule>
  </conditionalFormatting>
  <conditionalFormatting sqref="M30:M33 M48">
    <cfRule type="containsBlanks" dxfId="1" priority="3">
      <formula>LEN(TRIM(M30))=0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2" xr:uid="{00000000-0002-0000-0000-000001000000}">
      <formula1>"検査部,臨床研究センター"</formula1>
    </dataValidation>
    <dataValidation type="list" allowBlank="1" showInputMessage="1" showErrorMessage="1" sqref="M30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75" orientation="portrait" horizontalDpi="300" verticalDpi="300" r:id="rId1"/>
  <headerFooter alignWithMargins="0">
    <oddHeader>&amp;L【浜医様式Mk2-2msmo(10_0）】</oddHeader>
  </headerFooter>
  <rowBreaks count="1" manualBreakCount="1">
    <brk id="65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D9" sqref="D9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102"/>
    </row>
    <row r="3" spans="1:14" ht="23.25" customHeight="1">
      <c r="C3" s="291" t="s">
        <v>0</v>
      </c>
      <c r="D3" s="291"/>
      <c r="E3" s="291"/>
    </row>
    <row r="4" spans="1:14" ht="13.5" customHeight="1">
      <c r="F4" s="312" t="s">
        <v>1</v>
      </c>
      <c r="G4" s="313"/>
      <c r="H4" s="314"/>
    </row>
    <row r="5" spans="1:14" ht="13.5" customHeight="1">
      <c r="F5" s="315"/>
      <c r="G5" s="316"/>
      <c r="H5" s="317"/>
    </row>
    <row r="6" spans="1:14" ht="13.5" customHeight="1">
      <c r="F6" s="315"/>
      <c r="G6" s="316"/>
      <c r="H6" s="317"/>
    </row>
    <row r="7" spans="1:14" ht="13.5" customHeight="1">
      <c r="F7" s="315"/>
      <c r="G7" s="316"/>
      <c r="H7" s="317"/>
    </row>
    <row r="8" spans="1:14" ht="13.5" customHeight="1">
      <c r="F8" s="315"/>
      <c r="G8" s="316"/>
      <c r="H8" s="317"/>
    </row>
    <row r="9" spans="1:14" ht="13.5" customHeight="1">
      <c r="F9" s="315"/>
      <c r="G9" s="316"/>
      <c r="H9" s="317"/>
    </row>
    <row r="10" spans="1:14" ht="13.5" customHeight="1">
      <c r="F10" s="315"/>
      <c r="G10" s="316"/>
      <c r="H10" s="317"/>
    </row>
    <row r="11" spans="1:14" ht="13.5" customHeight="1">
      <c r="F11" s="315"/>
      <c r="G11" s="316"/>
      <c r="H11" s="317"/>
    </row>
    <row r="12" spans="1:14" ht="13.5" customHeight="1">
      <c r="F12" s="315"/>
      <c r="G12" s="316"/>
      <c r="H12" s="317"/>
    </row>
    <row r="13" spans="1:14" ht="13.5" customHeight="1">
      <c r="F13" s="315"/>
      <c r="G13" s="316"/>
      <c r="H13" s="317"/>
    </row>
    <row r="14" spans="1:14" ht="13.5" customHeight="1">
      <c r="F14" s="315"/>
      <c r="G14" s="316"/>
      <c r="H14" s="317"/>
    </row>
    <row r="15" spans="1:14" ht="13.5" customHeight="1">
      <c r="B15" s="103"/>
      <c r="C15" s="103"/>
      <c r="D15" s="103"/>
      <c r="F15" s="315"/>
      <c r="G15" s="316"/>
      <c r="H15" s="317"/>
      <c r="I15" s="336" t="s">
        <v>2</v>
      </c>
      <c r="J15" s="336"/>
      <c r="K15" s="337"/>
      <c r="L15" s="327" t="s">
        <v>3</v>
      </c>
      <c r="M15" s="328"/>
      <c r="N15" s="329"/>
    </row>
    <row r="16" spans="1:14" ht="13.5" customHeight="1">
      <c r="B16" s="103"/>
      <c r="C16" s="103"/>
      <c r="D16" s="103"/>
      <c r="F16" s="315"/>
      <c r="G16" s="316"/>
      <c r="H16" s="317"/>
      <c r="I16" s="338"/>
      <c r="J16" s="338"/>
      <c r="K16" s="339"/>
      <c r="L16" s="330"/>
      <c r="M16" s="331"/>
      <c r="N16" s="332"/>
    </row>
    <row r="17" spans="1:18" ht="13.5" customHeight="1">
      <c r="B17" s="295" t="s">
        <v>4</v>
      </c>
      <c r="C17" s="104"/>
      <c r="D17" s="104"/>
      <c r="F17" s="318"/>
      <c r="G17" s="319"/>
      <c r="H17" s="320"/>
      <c r="I17" s="340"/>
      <c r="J17" s="340"/>
      <c r="K17" s="341"/>
      <c r="L17" s="333"/>
      <c r="M17" s="334"/>
      <c r="N17" s="335"/>
      <c r="O17" s="295" t="s">
        <v>5</v>
      </c>
    </row>
    <row r="18" spans="1:18" ht="22.5" customHeight="1">
      <c r="B18" s="295"/>
      <c r="C18" s="104"/>
      <c r="D18" s="104"/>
      <c r="F18" s="292" t="s">
        <v>93</v>
      </c>
      <c r="G18" s="293"/>
      <c r="H18" s="293"/>
      <c r="I18" s="293"/>
      <c r="J18" s="293"/>
      <c r="K18" s="293"/>
      <c r="L18" s="293"/>
      <c r="M18" s="293"/>
      <c r="N18" s="294"/>
      <c r="O18" s="295"/>
    </row>
    <row r="19" spans="1:18">
      <c r="B19" s="295"/>
      <c r="C19" s="104"/>
      <c r="D19" s="104"/>
      <c r="O19" s="295"/>
    </row>
    <row r="20" spans="1:18">
      <c r="B20" s="295"/>
      <c r="C20" s="104"/>
      <c r="D20" s="104"/>
      <c r="O20" s="295"/>
    </row>
    <row r="21" spans="1:18" ht="19.5" thickBot="1">
      <c r="F21" s="105" t="s">
        <v>6</v>
      </c>
      <c r="G21" s="106"/>
      <c r="H21" s="106"/>
      <c r="I21" s="105" t="s">
        <v>7</v>
      </c>
      <c r="L21" s="105" t="s">
        <v>8</v>
      </c>
    </row>
    <row r="22" spans="1:18" ht="19.5" thickBot="1">
      <c r="A22" s="107"/>
      <c r="B22" s="107"/>
      <c r="C22" s="107"/>
      <c r="D22" s="107"/>
      <c r="E22" s="108" t="s">
        <v>94</v>
      </c>
      <c r="F22" s="107"/>
      <c r="G22" s="108"/>
      <c r="H22" s="109">
        <f>ROUNDDOWN(N22*1/3,0)</f>
        <v>0</v>
      </c>
      <c r="I22" s="110"/>
      <c r="J22" s="111"/>
      <c r="K22" s="109">
        <f>H22*2</f>
        <v>0</v>
      </c>
      <c r="L22" s="110"/>
      <c r="M22" s="111"/>
      <c r="N22" s="98"/>
      <c r="O22" s="107"/>
      <c r="P22" s="107"/>
      <c r="Q22" s="107"/>
    </row>
    <row r="23" spans="1:18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8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11"/>
      <c r="O24" s="107"/>
      <c r="P24" s="107"/>
      <c r="Q24" s="107"/>
    </row>
    <row r="25" spans="1:18">
      <c r="A25" s="107"/>
      <c r="B25" s="111" t="s">
        <v>20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8" ht="13.5" customHeight="1">
      <c r="A26" s="107"/>
      <c r="B26" s="107"/>
      <c r="C26" s="306" t="s">
        <v>9</v>
      </c>
      <c r="D26" s="307"/>
      <c r="E26" s="308"/>
      <c r="F26" s="306" t="s">
        <v>10</v>
      </c>
      <c r="G26" s="307"/>
      <c r="H26" s="308"/>
      <c r="I26" s="306" t="s">
        <v>11</v>
      </c>
      <c r="J26" s="307"/>
      <c r="K26" s="308"/>
      <c r="L26" s="306" t="s">
        <v>12</v>
      </c>
      <c r="M26" s="307"/>
      <c r="N26" s="308"/>
      <c r="O26" s="306" t="s">
        <v>17</v>
      </c>
      <c r="P26" s="307"/>
      <c r="Q26" s="308"/>
    </row>
    <row r="27" spans="1:18" ht="13.5" customHeight="1">
      <c r="A27" s="107"/>
      <c r="B27" s="107"/>
      <c r="C27" s="309"/>
      <c r="D27" s="310"/>
      <c r="E27" s="311"/>
      <c r="F27" s="309"/>
      <c r="G27" s="310"/>
      <c r="H27" s="311"/>
      <c r="I27" s="309"/>
      <c r="J27" s="310"/>
      <c r="K27" s="311"/>
      <c r="L27" s="309"/>
      <c r="M27" s="310"/>
      <c r="N27" s="311"/>
      <c r="O27" s="309"/>
      <c r="P27" s="310"/>
      <c r="Q27" s="311"/>
      <c r="R27" s="112" t="s">
        <v>19</v>
      </c>
    </row>
    <row r="28" spans="1:18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13"/>
      <c r="P28" s="107"/>
      <c r="Q28" s="107"/>
    </row>
    <row r="29" spans="1:18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13"/>
      <c r="P29" s="107"/>
      <c r="Q29" s="107"/>
    </row>
    <row r="30" spans="1:18">
      <c r="A30" s="107"/>
      <c r="B30" s="107"/>
      <c r="C30" s="114" t="s">
        <v>13</v>
      </c>
      <c r="D30" s="115"/>
      <c r="E30" s="115"/>
      <c r="F30" s="114" t="s">
        <v>14</v>
      </c>
      <c r="G30" s="107"/>
      <c r="H30" s="107"/>
      <c r="I30" s="114" t="s">
        <v>15</v>
      </c>
      <c r="J30" s="107"/>
      <c r="K30" s="107"/>
      <c r="L30" s="114" t="s">
        <v>16</v>
      </c>
      <c r="M30" s="107"/>
      <c r="N30" s="107"/>
      <c r="O30" s="114" t="s">
        <v>18</v>
      </c>
      <c r="P30" s="107"/>
      <c r="Q30" s="107"/>
    </row>
    <row r="31" spans="1:18">
      <c r="A31" s="107"/>
      <c r="B31" s="116">
        <f>N22</f>
        <v>0</v>
      </c>
      <c r="C31" s="111"/>
      <c r="D31" s="111"/>
      <c r="E31" s="116">
        <f>B31+($N$22-$K$22)</f>
        <v>0</v>
      </c>
      <c r="F31" s="111"/>
      <c r="G31" s="111"/>
      <c r="H31" s="116">
        <f>E31+($N$22-$K$22)</f>
        <v>0</v>
      </c>
      <c r="I31" s="111"/>
      <c r="J31" s="111"/>
      <c r="K31" s="116">
        <f>H31+($N$22-$K$22)</f>
        <v>0</v>
      </c>
      <c r="L31" s="111"/>
      <c r="M31" s="111"/>
      <c r="N31" s="116">
        <f>K31+($N$22-$K$22)</f>
        <v>0</v>
      </c>
      <c r="O31" s="107"/>
      <c r="P31" s="107"/>
      <c r="Q31" s="107"/>
      <c r="R31" s="117"/>
    </row>
    <row r="32" spans="1:18">
      <c r="R32" s="118"/>
    </row>
    <row r="33" spans="2:20">
      <c r="R33" s="119"/>
    </row>
    <row r="35" spans="2:20" ht="19.5">
      <c r="B35" s="256" t="s">
        <v>31</v>
      </c>
      <c r="C35" s="256"/>
      <c r="D35" s="256"/>
      <c r="E35" s="256" t="s">
        <v>21</v>
      </c>
      <c r="F35" s="257"/>
      <c r="G35" s="257" t="s">
        <v>28</v>
      </c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9"/>
    </row>
    <row r="36" spans="2:20" ht="20.25" customHeight="1">
      <c r="B36" s="281" t="s">
        <v>32</v>
      </c>
      <c r="C36" s="281"/>
      <c r="D36" s="281"/>
      <c r="E36" s="282">
        <f>SUM(G36:H39)</f>
        <v>0</v>
      </c>
      <c r="F36" s="290"/>
      <c r="G36" s="266">
        <f>L36*$O$36*Q36*6000*0.8*1.1</f>
        <v>0</v>
      </c>
      <c r="H36" s="267"/>
      <c r="I36" s="262" t="s">
        <v>22</v>
      </c>
      <c r="J36" s="263"/>
      <c r="K36" s="120" t="s">
        <v>23</v>
      </c>
      <c r="L36" s="99"/>
      <c r="M36" s="275" t="s">
        <v>30</v>
      </c>
      <c r="N36" s="276"/>
      <c r="O36" s="272"/>
      <c r="P36" s="120" t="s">
        <v>24</v>
      </c>
      <c r="Q36" s="121">
        <v>0.7</v>
      </c>
      <c r="R36" s="321" t="s">
        <v>86</v>
      </c>
      <c r="S36" s="322"/>
    </row>
    <row r="37" spans="2:20" ht="19.5">
      <c r="B37" s="281"/>
      <c r="C37" s="281"/>
      <c r="D37" s="281"/>
      <c r="E37" s="282"/>
      <c r="F37" s="290"/>
      <c r="G37" s="268">
        <f>L37*$O$36*Q37*6000*0.8*1.1</f>
        <v>0</v>
      </c>
      <c r="H37" s="269"/>
      <c r="I37" s="264" t="s">
        <v>25</v>
      </c>
      <c r="J37" s="265"/>
      <c r="K37" s="122" t="s">
        <v>23</v>
      </c>
      <c r="L37" s="100"/>
      <c r="M37" s="277"/>
      <c r="N37" s="278"/>
      <c r="O37" s="273"/>
      <c r="P37" s="122" t="s">
        <v>24</v>
      </c>
      <c r="Q37" s="123">
        <v>0.15</v>
      </c>
      <c r="R37" s="323"/>
      <c r="S37" s="324"/>
    </row>
    <row r="38" spans="2:20" ht="19.5">
      <c r="B38" s="281"/>
      <c r="C38" s="281"/>
      <c r="D38" s="281"/>
      <c r="E38" s="282"/>
      <c r="F38" s="290"/>
      <c r="G38" s="266">
        <f>L38*$O$36*Q38*6000*0.8*1.1</f>
        <v>0</v>
      </c>
      <c r="H38" s="267"/>
      <c r="I38" s="262" t="s">
        <v>26</v>
      </c>
      <c r="J38" s="263"/>
      <c r="K38" s="122" t="s">
        <v>23</v>
      </c>
      <c r="L38" s="100"/>
      <c r="M38" s="277"/>
      <c r="N38" s="278"/>
      <c r="O38" s="273"/>
      <c r="P38" s="122" t="s">
        <v>24</v>
      </c>
      <c r="Q38" s="123">
        <v>0.15</v>
      </c>
      <c r="R38" s="323"/>
      <c r="S38" s="324"/>
    </row>
    <row r="39" spans="2:20" ht="19.5">
      <c r="B39" s="281"/>
      <c r="C39" s="281"/>
      <c r="D39" s="281"/>
      <c r="E39" s="282"/>
      <c r="F39" s="290"/>
      <c r="G39" s="270">
        <f>L39*$O$36*Q39*6000*0.8*1.1</f>
        <v>0</v>
      </c>
      <c r="H39" s="271"/>
      <c r="I39" s="260" t="s">
        <v>27</v>
      </c>
      <c r="J39" s="261"/>
      <c r="K39" s="124" t="s">
        <v>23</v>
      </c>
      <c r="L39" s="101"/>
      <c r="M39" s="279"/>
      <c r="N39" s="280"/>
      <c r="O39" s="274"/>
      <c r="P39" s="125" t="s">
        <v>24</v>
      </c>
      <c r="Q39" s="126">
        <v>0.1</v>
      </c>
      <c r="R39" s="325"/>
      <c r="S39" s="326"/>
    </row>
    <row r="40" spans="2:20" ht="19.5">
      <c r="B40" s="281" t="s">
        <v>33</v>
      </c>
      <c r="C40" s="281"/>
      <c r="D40" s="281"/>
      <c r="E40" s="282">
        <f>SUM(G40:H43)</f>
        <v>0</v>
      </c>
      <c r="F40" s="290"/>
      <c r="G40" s="296">
        <f>L40*$O$40*Q40*1500*1.1</f>
        <v>0</v>
      </c>
      <c r="H40" s="297"/>
      <c r="I40" s="298" t="s">
        <v>22</v>
      </c>
      <c r="J40" s="299"/>
      <c r="K40" s="127" t="s">
        <v>23</v>
      </c>
      <c r="L40" s="128">
        <f>L36</f>
        <v>0</v>
      </c>
      <c r="M40" s="300" t="s">
        <v>30</v>
      </c>
      <c r="N40" s="301"/>
      <c r="O40" s="248">
        <f>O36</f>
        <v>0</v>
      </c>
      <c r="P40" s="129" t="s">
        <v>24</v>
      </c>
      <c r="Q40" s="121">
        <v>0.7</v>
      </c>
      <c r="R40" s="250" t="s">
        <v>88</v>
      </c>
      <c r="S40" s="253" t="s">
        <v>29</v>
      </c>
      <c r="T40" s="130"/>
    </row>
    <row r="41" spans="2:20" ht="19.5">
      <c r="B41" s="281"/>
      <c r="C41" s="281"/>
      <c r="D41" s="281"/>
      <c r="E41" s="282"/>
      <c r="F41" s="290"/>
      <c r="G41" s="283">
        <f>L41*$O$40*Q41*1500*1.1</f>
        <v>0</v>
      </c>
      <c r="H41" s="284"/>
      <c r="I41" s="264" t="s">
        <v>25</v>
      </c>
      <c r="J41" s="265"/>
      <c r="K41" s="131" t="s">
        <v>23</v>
      </c>
      <c r="L41" s="132">
        <f t="shared" ref="L41:L43" si="0">L37</f>
        <v>0</v>
      </c>
      <c r="M41" s="302"/>
      <c r="N41" s="303"/>
      <c r="O41" s="248"/>
      <c r="P41" s="133" t="s">
        <v>24</v>
      </c>
      <c r="Q41" s="123">
        <v>0.15</v>
      </c>
      <c r="R41" s="251"/>
      <c r="S41" s="254"/>
    </row>
    <row r="42" spans="2:20" ht="19.5">
      <c r="B42" s="281"/>
      <c r="C42" s="281"/>
      <c r="D42" s="281"/>
      <c r="E42" s="282"/>
      <c r="F42" s="290"/>
      <c r="G42" s="283">
        <f>L42*$O$40*Q42*1500*1.1</f>
        <v>0</v>
      </c>
      <c r="H42" s="284"/>
      <c r="I42" s="264" t="s">
        <v>26</v>
      </c>
      <c r="J42" s="265"/>
      <c r="K42" s="131" t="s">
        <v>23</v>
      </c>
      <c r="L42" s="132">
        <f t="shared" si="0"/>
        <v>0</v>
      </c>
      <c r="M42" s="302"/>
      <c r="N42" s="303"/>
      <c r="O42" s="248"/>
      <c r="P42" s="133" t="s">
        <v>24</v>
      </c>
      <c r="Q42" s="123">
        <v>0.15</v>
      </c>
      <c r="R42" s="251"/>
      <c r="S42" s="254"/>
    </row>
    <row r="43" spans="2:20" ht="19.5">
      <c r="B43" s="281"/>
      <c r="C43" s="281"/>
      <c r="D43" s="281"/>
      <c r="E43" s="282"/>
      <c r="F43" s="290"/>
      <c r="G43" s="288">
        <f>L43*$O$40*Q43*1500*1.1</f>
        <v>0</v>
      </c>
      <c r="H43" s="289"/>
      <c r="I43" s="260" t="s">
        <v>27</v>
      </c>
      <c r="J43" s="261"/>
      <c r="K43" s="134" t="s">
        <v>23</v>
      </c>
      <c r="L43" s="135">
        <f t="shared" si="0"/>
        <v>0</v>
      </c>
      <c r="M43" s="304"/>
      <c r="N43" s="305"/>
      <c r="O43" s="249"/>
      <c r="P43" s="136" t="s">
        <v>24</v>
      </c>
      <c r="Q43" s="126">
        <v>0.1</v>
      </c>
      <c r="R43" s="252"/>
      <c r="S43" s="255"/>
    </row>
    <row r="44" spans="2:20" ht="32.25" customHeight="1">
      <c r="B44" s="281" t="s">
        <v>34</v>
      </c>
      <c r="C44" s="281"/>
      <c r="D44" s="281"/>
      <c r="E44" s="282">
        <f>(E36+E40)*0.2</f>
        <v>0</v>
      </c>
      <c r="F44" s="282"/>
      <c r="G44" s="285" t="s">
        <v>36</v>
      </c>
      <c r="H44" s="286"/>
      <c r="I44" s="286"/>
      <c r="J44" s="286"/>
      <c r="K44" s="286"/>
      <c r="L44" s="286"/>
      <c r="M44" s="137"/>
      <c r="N44" s="137"/>
      <c r="O44" s="138"/>
      <c r="P44" s="138"/>
      <c r="Q44" s="139"/>
      <c r="R44" s="138"/>
      <c r="S44" s="140"/>
    </row>
    <row r="45" spans="2:20" ht="32.25" customHeight="1">
      <c r="B45" s="281" t="s">
        <v>35</v>
      </c>
      <c r="C45" s="281"/>
      <c r="D45" s="281"/>
      <c r="E45" s="282">
        <f>ROUNDDOWN((E36+E40+E44)*0.3,0)</f>
        <v>0</v>
      </c>
      <c r="F45" s="282"/>
      <c r="G45" s="287" t="s">
        <v>37</v>
      </c>
      <c r="H45" s="287"/>
      <c r="I45" s="287"/>
      <c r="J45" s="287"/>
      <c r="K45" s="287"/>
      <c r="L45" s="287"/>
      <c r="M45" s="141"/>
      <c r="N45" s="142"/>
      <c r="O45" s="143"/>
      <c r="P45" s="143"/>
      <c r="Q45" s="143"/>
      <c r="R45" s="143"/>
      <c r="S45" s="144"/>
      <c r="T45" s="145"/>
    </row>
    <row r="46" spans="2:20" ht="32.25" customHeight="1">
      <c r="B46" s="281" t="s">
        <v>60</v>
      </c>
      <c r="C46" s="281"/>
      <c r="D46" s="281"/>
      <c r="E46" s="282">
        <f>E36+E40+E44+E45</f>
        <v>0</v>
      </c>
      <c r="F46" s="282"/>
      <c r="G46" s="146"/>
      <c r="H46" s="141"/>
      <c r="I46" s="141"/>
      <c r="J46" s="141"/>
      <c r="K46" s="141"/>
      <c r="L46" s="141"/>
      <c r="M46" s="141"/>
      <c r="N46" s="141"/>
      <c r="O46" s="147"/>
      <c r="P46" s="147"/>
      <c r="Q46" s="147"/>
      <c r="R46" s="147"/>
      <c r="S46" s="140"/>
    </row>
  </sheetData>
  <sheetProtection sheet="1" objects="1" scenarios="1"/>
  <mergeCells count="50">
    <mergeCell ref="O26:Q27"/>
    <mergeCell ref="R36:S39"/>
    <mergeCell ref="O17:O20"/>
    <mergeCell ref="L15:N17"/>
    <mergeCell ref="I15:K17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I41:J41"/>
    <mergeCell ref="I42:J42"/>
    <mergeCell ref="C26:E27"/>
    <mergeCell ref="F26:H27"/>
    <mergeCell ref="I26:K27"/>
    <mergeCell ref="L26:N27"/>
    <mergeCell ref="F4:H17"/>
    <mergeCell ref="B45:D45"/>
    <mergeCell ref="E45:F45"/>
    <mergeCell ref="B46:D46"/>
    <mergeCell ref="E46:F46"/>
    <mergeCell ref="G41:H41"/>
    <mergeCell ref="G42:H42"/>
    <mergeCell ref="G44:L44"/>
    <mergeCell ref="G45:L45"/>
    <mergeCell ref="G43:H43"/>
    <mergeCell ref="I43:J43"/>
    <mergeCell ref="E40:F43"/>
    <mergeCell ref="E44:F44"/>
    <mergeCell ref="B44:D44"/>
    <mergeCell ref="B40:D43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</mergeCells>
  <phoneticPr fontId="1"/>
  <conditionalFormatting sqref="N22 O36:O39">
    <cfRule type="containsBlanks" dxfId="0" priority="3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&amp;L【浜医様式Mk2-2msmo(10_0)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製造販売後臨床試験（医療機器）smo</vt:lpstr>
      <vt:lpstr>別紙</vt:lpstr>
      <vt:lpstr>'製造販売後臨床試験（医療機器）smo'!Print_Area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2025-12-03T02:58:03Z</dcterms:modified>
</cp:coreProperties>
</file>