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FD1C08B-A21C-4D43-83F0-D9D2024C3522}" xr6:coauthVersionLast="47" xr6:coauthVersionMax="47" xr10:uidLastSave="{00000000-0000-0000-0000-000000000000}"/>
  <bookViews>
    <workbookView xWindow="-120" yWindow="-120" windowWidth="29040" windowHeight="17520" tabRatio="840" xr2:uid="{00000000-000D-0000-FFFF-FFFF00000000}"/>
  </bookViews>
  <sheets>
    <sheet name="製造販売後臨床試験（医薬品）" sheetId="9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'製造販売後臨床試験（医薬品）'!$B$1:$L$71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9" l="1"/>
  <c r="B78" i="9"/>
  <c r="B79" i="9"/>
  <c r="D27" i="9" l="1"/>
  <c r="D28" i="9" s="1"/>
  <c r="D15" i="9"/>
  <c r="D16" i="9" s="1"/>
  <c r="B73" i="9"/>
  <c r="M61" i="9"/>
  <c r="M43" i="9"/>
  <c r="M23" i="9"/>
  <c r="M13" i="9"/>
  <c r="D17" i="9" l="1"/>
  <c r="D78" i="9"/>
  <c r="D77" i="9"/>
  <c r="D79" i="9"/>
  <c r="D76" i="9"/>
  <c r="D65" i="9"/>
  <c r="D64" i="9"/>
  <c r="D61" i="9"/>
  <c r="D73" i="9" s="1"/>
  <c r="D46" i="9"/>
  <c r="D40" i="9"/>
  <c r="D39" i="9"/>
  <c r="D36" i="9"/>
  <c r="D80" i="9" s="1"/>
  <c r="D35" i="9"/>
  <c r="D34" i="9"/>
  <c r="D33" i="9"/>
  <c r="D32" i="9"/>
  <c r="D75" i="9" l="1"/>
  <c r="D47" i="9"/>
  <c r="D66" i="9"/>
  <c r="D67" i="9" s="1"/>
  <c r="D48" i="9" l="1"/>
  <c r="D68" i="9"/>
  <c r="D49" i="9" l="1"/>
  <c r="K23" i="5"/>
  <c r="G39" i="6"/>
  <c r="G38" i="6"/>
  <c r="G37" i="6"/>
  <c r="G36" i="6"/>
  <c r="G39" i="5"/>
  <c r="G38" i="5"/>
  <c r="G37" i="5"/>
  <c r="G36" i="5"/>
  <c r="G38" i="4"/>
  <c r="G37" i="4"/>
  <c r="G36" i="4"/>
  <c r="G35" i="4"/>
  <c r="G34" i="4"/>
  <c r="G34" i="3"/>
  <c r="G38" i="3"/>
  <c r="G37" i="3"/>
  <c r="G36" i="3"/>
  <c r="G35" i="3"/>
  <c r="G39" i="1"/>
  <c r="G38" i="1"/>
  <c r="G37" i="1"/>
  <c r="G36" i="1"/>
  <c r="O40" i="6"/>
  <c r="L43" i="6"/>
  <c r="G43" i="6" s="1"/>
  <c r="L42" i="6"/>
  <c r="G42" i="6" s="1"/>
  <c r="L41" i="6"/>
  <c r="G41" i="6" s="1"/>
  <c r="L40" i="6"/>
  <c r="G40" i="6" s="1"/>
  <c r="O40" i="5"/>
  <c r="L43" i="5"/>
  <c r="L42" i="5"/>
  <c r="L41" i="5"/>
  <c r="L40" i="5"/>
  <c r="O39" i="4"/>
  <c r="L43" i="4"/>
  <c r="L42" i="4"/>
  <c r="G42" i="4" s="1"/>
  <c r="L41" i="4"/>
  <c r="L40" i="4"/>
  <c r="G40" i="4" s="1"/>
  <c r="L39" i="4"/>
  <c r="O39" i="3"/>
  <c r="L42" i="3"/>
  <c r="L39" i="3"/>
  <c r="L43" i="3"/>
  <c r="L41" i="3"/>
  <c r="L40" i="3"/>
  <c r="O40" i="1"/>
  <c r="L40" i="1"/>
  <c r="L41" i="1"/>
  <c r="L42" i="1"/>
  <c r="L43" i="1"/>
  <c r="B32" i="5"/>
  <c r="E32" i="5" s="1"/>
  <c r="H32" i="5" s="1"/>
  <c r="K32" i="5" s="1"/>
  <c r="N32" i="5" s="1"/>
  <c r="B32" i="6"/>
  <c r="H23" i="6"/>
  <c r="K23" i="6" s="1"/>
  <c r="B28" i="4"/>
  <c r="E28" i="4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E31" i="1" s="1"/>
  <c r="H31" i="1" s="1"/>
  <c r="K31" i="1" s="1"/>
  <c r="N31" i="1" s="1"/>
  <c r="E36" i="6" l="1"/>
  <c r="G41" i="3"/>
  <c r="G42" i="5"/>
  <c r="G39" i="3"/>
  <c r="G43" i="4"/>
  <c r="G40" i="5"/>
  <c r="G43" i="1"/>
  <c r="G41" i="1"/>
  <c r="E40" i="6"/>
  <c r="E44" i="6" s="1"/>
  <c r="E32" i="6"/>
  <c r="H32" i="6" s="1"/>
  <c r="K32" i="6" s="1"/>
  <c r="N32" i="6" s="1"/>
  <c r="E36" i="5"/>
  <c r="G41" i="5"/>
  <c r="G43" i="5"/>
  <c r="E34" i="4"/>
  <c r="E34" i="3"/>
  <c r="G39" i="4"/>
  <c r="G41" i="4"/>
  <c r="K18" i="3"/>
  <c r="G40" i="3"/>
  <c r="G43" i="3"/>
  <c r="G42" i="3"/>
  <c r="E36" i="1"/>
  <c r="G42" i="1"/>
  <c r="G40" i="1"/>
  <c r="E45" i="6" l="1"/>
  <c r="E46" i="6" s="1"/>
  <c r="E40" i="5"/>
  <c r="E44" i="5" s="1"/>
  <c r="E45" i="5" s="1"/>
  <c r="E46" i="5" s="1"/>
  <c r="E39" i="4"/>
  <c r="E44" i="4" s="1"/>
  <c r="D53" i="9"/>
  <c r="E45" i="4"/>
  <c r="E46" i="4" s="1"/>
  <c r="E39" i="3"/>
  <c r="E40" i="1"/>
  <c r="E44" i="3" l="1"/>
  <c r="E45" i="3" s="1"/>
  <c r="E44" i="1"/>
  <c r="E45" i="1" s="1"/>
  <c r="D54" i="9"/>
  <c r="E46" i="3" l="1"/>
  <c r="D55" i="9"/>
  <c r="D74" i="9" s="1"/>
  <c r="E46" i="1"/>
  <c r="D56" i="9"/>
  <c r="D81" i="9" s="1"/>
  <c r="D82" i="9" l="1"/>
  <c r="D57" i="9"/>
  <c r="D70" i="9" s="1"/>
</calcChain>
</file>

<file path=xl/sharedStrings.xml><?xml version="1.0" encoding="utf-8"?>
<sst xmlns="http://schemas.openxmlformats.org/spreadsheetml/2006/main" count="503" uniqueCount="208">
  <si>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</si>
  <si>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</si>
  <si>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</si>
  <si>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</si>
  <si>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</si>
  <si>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</si>
  <si>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</si>
  <si>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</si>
  <si>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</si>
  <si>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</si>
  <si>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</si>
  <si>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</si>
  <si>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</si>
  <si>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</si>
  <si>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</si>
  <si>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</si>
  <si>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</si>
  <si>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</si>
  <si>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</si>
  <si>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</si>
  <si>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</si>
  <si>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</si>
  <si>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</si>
  <si>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</si>
  <si>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</si>
  <si>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</si>
  <si>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</si>
  <si>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</si>
  <si>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</si>
  <si>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</si>
  <si>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</si>
  <si>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</si>
  <si>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</si>
  <si>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</si>
  <si>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</si>
  <si>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</si>
  <si>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</si>
  <si>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</si>
  <si>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</si>
  <si>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</si>
  <si>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</si>
  <si>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</si>
  <si>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</si>
  <si>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</si>
  <si>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</si>
  <si>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</si>
  <si>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</si>
  <si>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</si>
  <si>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</si>
  <si>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</si>
  <si>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</si>
  <si>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</si>
  <si>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</si>
  <si>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</si>
  <si>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</si>
  <si>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</si>
  <si>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</si>
  <si>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</si>
  <si>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</si>
  <si>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</si>
  <si>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</si>
  <si>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</si>
  <si>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</si>
  <si>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</si>
  <si>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</si>
  <si>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</si>
  <si>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</si>
  <si>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</si>
  <si>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</si>
  <si>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</si>
  <si>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</si>
  <si>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</si>
  <si>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</si>
  <si>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</si>
  <si>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</si>
  <si>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</si>
  <si>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</si>
  <si>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</si>
  <si>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</si>
  <si>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</si>
  <si>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</si>
  <si>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</si>
  <si>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</si>
  <si>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</si>
  <si>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</si>
  <si>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</si>
  <si>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×10,000円＋消費税</t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</si>
  <si>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</si>
  <si>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</si>
  <si>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</si>
  <si>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</si>
  <si>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</si>
  <si>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</t>
    <rPh sb="0" eb="2">
      <t>ゴウケイ</t>
    </rPh>
    <phoneticPr fontId="32"/>
  </si>
  <si>
    <t>×7,000円</t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</si>
  <si>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</si>
  <si>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</si>
  <si>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</si>
  <si>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</si>
  <si>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</si>
  <si>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</si>
  <si>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</si>
  <si>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</si>
  <si>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診療科数</t>
    <phoneticPr fontId="1"/>
  </si>
  <si>
    <t>×50,000円＋消費税</t>
    <phoneticPr fontId="1"/>
  </si>
  <si>
    <t>(5)病理検体標本作成費</t>
    <rPh sb="11" eb="12">
      <t>ヒ</t>
    </rPh>
    <phoneticPr fontId="32"/>
  </si>
  <si>
    <t>(6)SAE報告書作成費</t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</si>
  <si>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</si>
  <si>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</si>
  <si>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</si>
  <si>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×20,000円＋消費税</t>
    <phoneticPr fontId="1"/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</si>
  <si>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</si>
  <si>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</si>
  <si>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</si>
  <si>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</si>
  <si>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×10,000円＋消費税</t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</si>
  <si>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</si>
  <si>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</si>
  <si>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</si>
  <si>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×60,000円＋消費税</t>
    <phoneticPr fontId="32"/>
  </si>
  <si>
    <t>×5,000円＋消費税</t>
    <phoneticPr fontId="32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</si>
  <si>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</si>
  <si>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</si>
  <si>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第Ⅳ期</t>
    <phoneticPr fontId="1"/>
  </si>
  <si>
    <t>(2)賃金</t>
    <phoneticPr fontId="1"/>
  </si>
  <si>
    <t>(3)管理費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</si>
  <si>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</si>
  <si>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</si>
  <si>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</si>
  <si>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</si>
  <si>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</si>
  <si>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</si>
  <si>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</si>
  <si>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</si>
  <si>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経費算定表（製造販売後臨床試験：医薬品）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9">
      <t>イヤクヒン</t>
    </rPh>
    <phoneticPr fontId="32"/>
  </si>
  <si>
    <t>試験課題名：</t>
    <rPh sb="0" eb="2">
      <t>シケン</t>
    </rPh>
    <rPh sb="2" eb="4">
      <t>カダイ</t>
    </rPh>
    <rPh sb="4" eb="5">
      <t>メイ</t>
    </rPh>
    <phoneticPr fontId="32"/>
  </si>
  <si>
    <t>300,000円＋消費税</t>
    <rPh sb="7" eb="8">
      <t>エン</t>
    </rPh>
    <phoneticPr fontId="32"/>
  </si>
  <si>
    <t>(2)試験薬管理費</t>
    <rPh sb="3" eb="5">
      <t>シケン</t>
    </rPh>
    <rPh sb="5" eb="6">
      <t>クスリ</t>
    </rPh>
    <rPh sb="6" eb="9">
      <t>カンリヒ</t>
    </rPh>
    <phoneticPr fontId="32"/>
  </si>
  <si>
    <t>別紙（４）抗がん剤対象試験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</si>
  <si>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別紙（５）抗がん剤対象試験　【第３相、第４相試験、拡大試験】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シケン</t>
    </rPh>
    <phoneticPr fontId="1"/>
  </si>
  <si>
    <t>別紙（１）抗がん剤以外の医薬品試験　【試験薬投与期間24週まで】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</si>
  <si>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別紙（２）抗がん剤以外の医薬品試験　【試験薬投与期間25週から104週まで】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</si>
  <si>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別紙（３）抗がん剤以外の医薬品試験　【試験薬投与期間105週以上】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</si>
  <si>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× 6,000×0.8＋消費税</t>
    <rPh sb="12" eb="15">
      <t>ショウヒゼイ</t>
    </rPh>
    <phoneticPr fontId="26"/>
  </si>
  <si>
    <t>×6,000×0.8＋消費税</t>
    <rPh sb="11" eb="14">
      <t>ショウヒゼイ</t>
    </rPh>
    <phoneticPr fontId="26"/>
  </si>
  <si>
    <t>× 6,000×0.8＋消費税</t>
    <phoneticPr fontId="26"/>
  </si>
  <si>
    <t>× 6,000×0.8＋消費税</t>
    <phoneticPr fontId="26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</si>
  <si>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</si>
  <si>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</si>
  <si>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スライド20枚まで</t>
    <rPh sb="6" eb="7">
      <t>マイ</t>
    </rPh>
    <phoneticPr fontId="1"/>
  </si>
  <si>
    <t>(7)長期調査実施費用
　※抗がん剤試験のみ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シケン</t>
    </rPh>
    <phoneticPr fontId="32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</si>
  <si>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</si>
  <si>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</si>
  <si>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32"/>
  </si>
  <si>
    <t>(Ⅱ)CRC等経費</t>
    <rPh sb="6" eb="7">
      <t>ナド</t>
    </rPh>
    <rPh sb="7" eb="9">
      <t>ケイヒ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</si>
  <si>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</si>
  <si>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</si>
  <si>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</si>
  <si>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× 3,000×0.8＋消費税</t>
    <rPh sb="12" eb="15">
      <t>ショウヒゼイ</t>
    </rPh>
    <phoneticPr fontId="26"/>
  </si>
  <si>
    <t>×3,000×0.8＋消費税</t>
    <rPh sb="11" eb="14">
      <t>ショウヒゼイ</t>
    </rPh>
    <phoneticPr fontId="26"/>
  </si>
  <si>
    <t>× 3,000×0.8＋消費税</t>
    <phoneticPr fontId="26"/>
  </si>
  <si>
    <t>× 3,000×0.8＋消費税</t>
    <phoneticPr fontId="26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</si>
  <si>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</si>
  <si>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</si>
  <si>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</si>
  <si>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(4)間接経費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</si>
  <si>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</si>
  <si>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</si>
  <si>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(4)リモートSDV業務経費（継続）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</si>
  <si>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</si>
  <si>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</si>
  <si>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</si>
  <si>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(10)リモートSDV業務経費</t>
    <rPh sb="11" eb="13">
      <t>ギョウム</t>
    </rPh>
    <rPh sb="13" eb="15">
      <t>ケイヒ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</si>
  <si>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</si>
  <si>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</si>
  <si>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</si>
  <si>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(12)管理費</t>
    <rPh sb="4" eb="7">
      <t>カンリヒ</t>
    </rPh>
    <phoneticPr fontId="32"/>
  </si>
  <si>
    <t>（(1)～(10)）×0.2</t>
    <phoneticPr fontId="32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</si>
  <si>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</si>
  <si>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(4)他科研究調整費</t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</si>
  <si>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</si>
  <si>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</si>
  <si>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</si>
  <si>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</si>
  <si>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32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</si>
  <si>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</si>
  <si>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</si>
  <si>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</si>
  <si>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</si>
  <si>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(13)間接経費</t>
    <rPh sb="4" eb="6">
      <t>カンセツ</t>
    </rPh>
    <rPh sb="6" eb="8">
      <t>ケイヒ</t>
    </rPh>
    <phoneticPr fontId="32"/>
  </si>
  <si>
    <t>（(1)+(2)+(3)+(4)）×0.2</t>
    <phoneticPr fontId="32"/>
  </si>
  <si>
    <t>（(1)+(2)+(3)+(4)+(5)）×0.3</t>
    <phoneticPr fontId="32"/>
  </si>
  <si>
    <t>×30,000円＋消費税</t>
    <phoneticPr fontId="32"/>
  </si>
  <si>
    <t>（(1)～（10）+（12））×0.3</t>
    <phoneticPr fontId="32"/>
  </si>
  <si>
    <t>（(Ⅰ)+(Ⅱ)）×0.2</t>
    <phoneticPr fontId="32"/>
  </si>
  <si>
    <t>（(Ⅰ)+(Ⅱ)+（Ⅳ)）×0.3</t>
    <phoneticPr fontId="32"/>
  </si>
  <si>
    <t>試験薬管理費</t>
    <phoneticPr fontId="1"/>
  </si>
  <si>
    <t>(1)臨床試験研究経費</t>
    <phoneticPr fontId="1"/>
  </si>
  <si>
    <t>臨床試験研究経費</t>
    <phoneticPr fontId="1"/>
  </si>
  <si>
    <t>放射線部</t>
    <rPh sb="0" eb="3">
      <t>ホウシャセン</t>
    </rPh>
    <rPh sb="3" eb="4">
      <t>ブ</t>
    </rPh>
    <phoneticPr fontId="1"/>
  </si>
  <si>
    <t>50,000円＋消費税/年度　（該当する場合のみ）　</t>
    <rPh sb="6" eb="7">
      <t>エン</t>
    </rPh>
    <rPh sb="8" eb="11">
      <t>ショウヒゼイ</t>
    </rPh>
    <phoneticPr fontId="32"/>
  </si>
  <si>
    <t>(5)検査管理費（継続）</t>
    <rPh sb="3" eb="8">
      <t>ケンサカンリヒ</t>
    </rPh>
    <rPh sb="9" eb="11">
      <t>ケイゾク</t>
    </rPh>
    <phoneticPr fontId="1"/>
  </si>
  <si>
    <t>(6)管理費</t>
    <rPh sb="3" eb="6">
      <t>カンリヒ</t>
    </rPh>
    <phoneticPr fontId="32"/>
  </si>
  <si>
    <t>（(1)+(2)+(3)+(4)+(5)）×0.2</t>
    <phoneticPr fontId="32"/>
  </si>
  <si>
    <t>(7)間接経費</t>
    <rPh sb="3" eb="5">
      <t>カンセツ</t>
    </rPh>
    <rPh sb="5" eb="7">
      <t>ケイヒ</t>
    </rPh>
    <phoneticPr fontId="32"/>
  </si>
  <si>
    <t>（(1)+(2)+(3)+(4)+(5)+(6)）×0.3</t>
    <phoneticPr fontId="32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</si>
  <si>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</si>
  <si>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32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</si>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</sst>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\W\)"/>
    <numFmt numFmtId="177" formatCode="0_ "/>
  </numFmts>
  <fonts count="4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486">
    <xf numFmtId="0" fontId="0" fillId="0" borderId="0" xfId="0"/>
    <xf numFmtId="0" fontId="33" fillId="0" borderId="0" xfId="2" applyFont="1" applyAlignment="1">
      <alignment vertical="center"/>
    </xf>
    <xf numFmtId="0" fontId="31" fillId="0" borderId="0" xfId="2"/>
    <xf numFmtId="0" fontId="31" fillId="0" borderId="0" xfId="2" applyAlignment="1">
      <alignment horizontal="left" vertical="center"/>
    </xf>
    <xf numFmtId="0" fontId="31" fillId="0" borderId="0" xfId="2" applyAlignment="1">
      <alignment horizontal="center" vertical="center"/>
    </xf>
    <xf numFmtId="0" fontId="31" fillId="0" borderId="0" xfId="2" applyAlignment="1">
      <alignment horizontal="center" vertical="center" wrapText="1"/>
    </xf>
    <xf numFmtId="0" fontId="31" fillId="0" borderId="0" xfId="2" applyAlignment="1">
      <alignment vertical="center"/>
    </xf>
    <xf numFmtId="0" fontId="31" fillId="0" borderId="9" xfId="2" applyBorder="1"/>
    <xf numFmtId="0" fontId="31" fillId="0" borderId="50" xfId="2" applyBorder="1"/>
    <xf numFmtId="0" fontId="37" fillId="0" borderId="0" xfId="2" applyFont="1"/>
    <xf numFmtId="0" fontId="37" fillId="0" borderId="9" xfId="2" applyFont="1" applyBorder="1"/>
    <xf numFmtId="0" fontId="37" fillId="0" borderId="0" xfId="2" applyFont="1" applyAlignment="1">
      <alignment horizontal="left" vertical="center"/>
    </xf>
    <xf numFmtId="38" fontId="39" fillId="0" borderId="0" xfId="3" applyFont="1" applyFill="1" applyBorder="1" applyAlignment="1">
      <alignment horizontal="left" vertical="center"/>
    </xf>
    <xf numFmtId="38" fontId="31" fillId="0" borderId="0" xfId="3" applyFont="1" applyAlignment="1">
      <alignment horizontal="right"/>
    </xf>
    <xf numFmtId="38" fontId="31" fillId="0" borderId="12" xfId="3" applyFont="1" applyBorder="1" applyAlignment="1">
      <alignment horizontal="right" vertical="center"/>
    </xf>
    <xf numFmtId="38" fontId="31" fillId="0" borderId="0" xfId="3" applyFont="1" applyBorder="1" applyAlignment="1">
      <alignment horizontal="left" vertical="center" wrapText="1"/>
    </xf>
    <xf numFmtId="0" fontId="31" fillId="0" borderId="8" xfId="2" applyBorder="1" applyAlignment="1">
      <alignment horizontal="left" vertical="center" wrapText="1"/>
    </xf>
    <xf numFmtId="38" fontId="31" fillId="0" borderId="8" xfId="3" applyFont="1" applyFill="1" applyBorder="1" applyAlignment="1">
      <alignment horizontal="right" vertical="center"/>
    </xf>
    <xf numFmtId="38" fontId="31" fillId="0" borderId="9" xfId="3" applyFont="1" applyFill="1" applyBorder="1" applyAlignment="1">
      <alignment horizontal="right" vertical="center"/>
    </xf>
    <xf numFmtId="38" fontId="31" fillId="0" borderId="0" xfId="3" applyFont="1" applyFill="1" applyBorder="1" applyAlignment="1">
      <alignment vertical="center" wrapText="1"/>
    </xf>
    <xf numFmtId="0" fontId="40" fillId="0" borderId="0" xfId="0" applyFont="1" applyAlignment="1">
      <alignment vertical="center"/>
    </xf>
    <xf numFmtId="38" fontId="31" fillId="0" borderId="6" xfId="3" applyFont="1" applyBorder="1" applyAlignment="1">
      <alignment horizontal="right" vertical="center"/>
    </xf>
    <xf numFmtId="38" fontId="31" fillId="0" borderId="2" xfId="3" applyFont="1" applyBorder="1" applyAlignment="1">
      <alignment horizontal="left" vertical="center" wrapText="1"/>
    </xf>
    <xf numFmtId="38" fontId="31" fillId="0" borderId="8" xfId="3" applyFont="1" applyBorder="1" applyAlignment="1">
      <alignment horizontal="center" vertical="center"/>
    </xf>
    <xf numFmtId="38" fontId="31" fillId="0" borderId="10" xfId="3" applyFont="1" applyBorder="1" applyAlignment="1">
      <alignment horizontal="right" vertical="center"/>
    </xf>
    <xf numFmtId="38" fontId="31" fillId="0" borderId="0" xfId="3" applyFont="1" applyFill="1" applyBorder="1" applyAlignment="1">
      <alignment horizontal="left" vertical="center"/>
    </xf>
    <xf numFmtId="38" fontId="31" fillId="0" borderId="50" xfId="3" applyFont="1" applyBorder="1" applyAlignment="1">
      <alignment horizontal="right"/>
    </xf>
    <xf numFmtId="38" fontId="31" fillId="0" borderId="44" xfId="3" applyFont="1" applyBorder="1" applyAlignment="1">
      <alignment horizontal="right" vertical="center"/>
    </xf>
    <xf numFmtId="38" fontId="31" fillId="0" borderId="0" xfId="3" applyFont="1" applyAlignment="1"/>
    <xf numFmtId="38" fontId="31" fillId="0" borderId="0" xfId="3" applyFont="1" applyBorder="1" applyAlignme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right" vertical="center"/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right" vertical="center"/>
      <protection locked="0"/>
    </xf>
    <xf numFmtId="38" fontId="27" fillId="0" borderId="38" xfId="1" applyFont="1" applyFill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right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4" xfId="1" applyFont="1" applyFill="1" applyBorder="1" applyAlignment="1" applyProtection="1">
      <alignment horizontal="center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5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9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right" vertical="center"/>
      <protection locked="0"/>
    </xf>
    <xf numFmtId="0" fontId="25" fillId="0" borderId="64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1" xfId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center" vertical="center"/>
      <protection locked="0"/>
    </xf>
    <xf numFmtId="38" fontId="25" fillId="8" borderId="73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9" xfId="1" applyFont="1" applyFill="1" applyBorder="1" applyAlignment="1" applyProtection="1">
      <alignment horizontal="center" vertical="center"/>
      <protection locked="0"/>
    </xf>
    <xf numFmtId="38" fontId="25" fillId="8" borderId="75" xfId="1" applyFont="1" applyFill="1" applyBorder="1" applyAlignment="1" applyProtection="1">
      <alignment horizontal="center" vertical="center"/>
      <protection locked="0"/>
    </xf>
    <xf numFmtId="38" fontId="25" fillId="0" borderId="20" xfId="1" applyFont="1" applyFill="1" applyBorder="1" applyAlignment="1" applyProtection="1">
      <alignment horizontal="center" vertical="center"/>
    </xf>
    <xf numFmtId="38" fontId="27" fillId="0" borderId="33" xfId="1" applyFont="1" applyFill="1" applyBorder="1" applyAlignment="1" applyProtection="1">
      <alignment horizontal="center" vertical="center"/>
      <protection locked="0"/>
    </xf>
    <xf numFmtId="0" fontId="31" fillId="0" borderId="0" xfId="2" applyProtection="1"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12" xfId="3" applyFont="1" applyBorder="1" applyAlignment="1" applyProtection="1">
      <alignment horizontal="right" vertical="center"/>
    </xf>
    <xf numFmtId="0" fontId="31" fillId="0" borderId="6" xfId="2" applyBorder="1" applyAlignment="1" applyProtection="1">
      <alignment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0" borderId="49" xfId="3" applyFont="1" applyFill="1" applyBorder="1" applyAlignment="1" applyProtection="1">
      <alignment horizontal="left" vertical="center" wrapText="1"/>
      <protection locked="0"/>
    </xf>
    <xf numFmtId="38" fontId="31" fillId="7" borderId="49" xfId="3" applyFont="1" applyFill="1" applyBorder="1" applyAlignment="1" applyProtection="1">
      <alignment horizontal="center" vertical="center" wrapText="1"/>
      <protection locked="0"/>
    </xf>
    <xf numFmtId="38" fontId="31" fillId="0" borderId="42" xfId="3" applyFont="1" applyFill="1" applyBorder="1" applyAlignment="1" applyProtection="1">
      <alignment horizontal="left" vertical="center" wrapText="1"/>
      <protection locked="0"/>
    </xf>
    <xf numFmtId="38" fontId="31" fillId="7" borderId="42" xfId="3" applyFont="1" applyFill="1" applyBorder="1" applyAlignment="1" applyProtection="1">
      <alignment horizontal="center" vertical="center" wrapText="1"/>
      <protection locked="0"/>
    </xf>
    <xf numFmtId="38" fontId="31" fillId="0" borderId="1" xfId="3" applyFont="1" applyBorder="1" applyAlignment="1" applyProtection="1">
      <alignment horizontal="right" vertical="center"/>
    </xf>
    <xf numFmtId="38" fontId="31" fillId="7" borderId="71" xfId="3" applyFont="1" applyFill="1" applyBorder="1" applyAlignment="1" applyProtection="1">
      <alignment horizontal="center" vertical="center" wrapText="1"/>
      <protection locked="0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0" fontId="31" fillId="0" borderId="42" xfId="2" applyBorder="1" applyAlignment="1">
      <alignment horizontal="left" vertical="center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9" xfId="2" applyBorder="1" applyProtection="1">
      <protection locked="0"/>
    </xf>
    <xf numFmtId="0" fontId="31" fillId="0" borderId="7" xfId="2" applyBorder="1" applyProtection="1">
      <protection locked="0"/>
    </xf>
    <xf numFmtId="0" fontId="31" fillId="0" borderId="80" xfId="2" applyBorder="1" applyAlignment="1">
      <alignment horizontal="left" vertical="center"/>
    </xf>
    <xf numFmtId="0" fontId="31" fillId="0" borderId="83" xfId="2" applyBorder="1" applyAlignment="1">
      <alignment horizontal="left" vertical="center"/>
    </xf>
    <xf numFmtId="0" fontId="31" fillId="0" borderId="85" xfId="2" applyBorder="1" applyAlignment="1">
      <alignment horizontal="left" vertical="center"/>
    </xf>
    <xf numFmtId="0" fontId="34" fillId="0" borderId="0" xfId="2" applyFont="1" applyProtection="1"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38" fontId="31" fillId="8" borderId="1" xfId="3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</xf>
    <xf numFmtId="0" fontId="31" fillId="0" borderId="2" xfId="2" applyBorder="1" applyAlignment="1" applyProtection="1">
      <alignment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>
      <alignment horizontal="center" vertical="center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12" xfId="3" applyFont="1" applyBorder="1" applyAlignment="1">
      <alignment horizontal="center" vertical="center"/>
    </xf>
    <xf numFmtId="38" fontId="31" fillId="0" borderId="0" xfId="3" applyFont="1" applyFill="1" applyBorder="1" applyAlignment="1">
      <alignment horizontal="left" vertical="center" wrapText="1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 vertical="center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0" fontId="39" fillId="0" borderId="0" xfId="2" applyFont="1" applyProtection="1"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0" fontId="31" fillId="0" borderId="10" xfId="2" applyBorder="1" applyAlignment="1">
      <alignment horizontal="center" vertical="center"/>
    </xf>
    <xf numFmtId="0" fontId="31" fillId="0" borderId="12" xfId="2" applyBorder="1" applyAlignment="1">
      <alignment horizontal="center" vertical="center"/>
    </xf>
    <xf numFmtId="0" fontId="31" fillId="0" borderId="1" xfId="2" applyBorder="1" applyAlignment="1">
      <alignment horizontal="left" vertical="top" wrapText="1"/>
    </xf>
    <xf numFmtId="0" fontId="31" fillId="0" borderId="72" xfId="2" applyBorder="1" applyAlignment="1">
      <alignment horizontal="center" vertical="center"/>
    </xf>
    <xf numFmtId="0" fontId="31" fillId="0" borderId="43" xfId="2" applyBorder="1" applyAlignment="1">
      <alignment horizontal="center" vertical="center"/>
    </xf>
    <xf numFmtId="38" fontId="31" fillId="0" borderId="45" xfId="3" applyFont="1" applyBorder="1" applyAlignment="1">
      <alignment horizontal="center" vertical="center"/>
    </xf>
    <xf numFmtId="38" fontId="31" fillId="0" borderId="46" xfId="3" applyFont="1" applyBorder="1" applyAlignment="1">
      <alignment horizontal="center" vertical="center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Protection="1">
      <protection locked="0"/>
    </xf>
    <xf numFmtId="38" fontId="31" fillId="0" borderId="42" xfId="3" applyFont="1" applyFill="1" applyBorder="1" applyAlignment="1" applyProtection="1">
      <alignment horizontal="left" vertical="center"/>
      <protection locked="0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1" xfId="3" applyFont="1" applyBorder="1" applyAlignment="1" applyProtection="1">
      <alignment horizontal="right" vertical="center"/>
    </xf>
    <xf numFmtId="38" fontId="31" fillId="0" borderId="47" xfId="3" applyFont="1" applyBorder="1" applyAlignment="1" applyProtection="1">
      <alignment horizontal="right" vertical="center"/>
    </xf>
    <xf numFmtId="38" fontId="31" fillId="0" borderId="42" xfId="3" applyFont="1" applyBorder="1" applyAlignment="1" applyProtection="1">
      <alignment horizontal="right" vertical="center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37" xfId="3" applyFont="1" applyFill="1" applyBorder="1" applyAlignment="1" applyProtection="1">
      <alignment horizontal="right" vertical="center"/>
      <protection locked="0"/>
    </xf>
    <xf numFmtId="38" fontId="41" fillId="0" borderId="39" xfId="3" applyFont="1" applyFill="1" applyBorder="1" applyAlignment="1" applyProtection="1">
      <alignment horizontal="right" vertical="center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41" fillId="0" borderId="70" xfId="3" applyFont="1" applyFill="1" applyBorder="1" applyAlignment="1" applyProtection="1">
      <alignment horizontal="right" vertical="center"/>
      <protection locked="0"/>
    </xf>
    <xf numFmtId="38" fontId="31" fillId="0" borderId="71" xfId="3" applyFont="1" applyFill="1" applyBorder="1" applyAlignment="1" applyProtection="1">
      <alignment horizontal="left" vertical="center"/>
      <protection locked="0"/>
    </xf>
    <xf numFmtId="0" fontId="31" fillId="0" borderId="1" xfId="2" applyBorder="1" applyAlignment="1">
      <alignment horizontal="center" vertical="center"/>
    </xf>
    <xf numFmtId="38" fontId="31" fillId="0" borderId="11" xfId="3" applyFont="1" applyBorder="1" applyAlignment="1">
      <alignment horizontal="left" vertical="center" wrapText="1"/>
    </xf>
    <xf numFmtId="38" fontId="31" fillId="0" borderId="12" xfId="3" applyFont="1" applyBorder="1" applyAlignment="1">
      <alignment horizontal="left" vertical="center" wrapText="1"/>
    </xf>
    <xf numFmtId="0" fontId="31" fillId="0" borderId="0" xfId="2" applyAlignment="1">
      <alignment horizontal="center" vertical="center"/>
    </xf>
    <xf numFmtId="0" fontId="37" fillId="0" borderId="9" xfId="2" applyFont="1" applyBorder="1" applyAlignment="1">
      <alignment horizontal="left" vertical="center"/>
    </xf>
    <xf numFmtId="0" fontId="31" fillId="0" borderId="9" xfId="2" applyBorder="1" applyAlignment="1">
      <alignment horizontal="center" vertical="center"/>
    </xf>
    <xf numFmtId="0" fontId="31" fillId="0" borderId="4" xfId="2" applyBorder="1" applyAlignment="1">
      <alignment horizontal="center" vertical="center"/>
    </xf>
    <xf numFmtId="0" fontId="31" fillId="0" borderId="5" xfId="2" applyBorder="1" applyAlignment="1">
      <alignment horizontal="center" vertical="center"/>
    </xf>
    <xf numFmtId="38" fontId="31" fillId="0" borderId="1" xfId="3" applyFont="1" applyBorder="1" applyAlignment="1">
      <alignment horizontal="center" vertical="center"/>
    </xf>
    <xf numFmtId="0" fontId="31" fillId="0" borderId="1" xfId="0" applyFont="1" applyBorder="1"/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>
      <alignment horizontal="left" vertical="center" wrapText="1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76" xfId="3" applyFont="1" applyFill="1" applyBorder="1" applyAlignment="1" applyProtection="1">
      <alignment horizontal="left" vertical="center" wrapText="1"/>
      <protection locked="0"/>
    </xf>
    <xf numFmtId="38" fontId="31" fillId="0" borderId="23" xfId="3" applyFont="1" applyFill="1" applyBorder="1" applyAlignment="1" applyProtection="1">
      <alignment horizontal="left" vertical="center" wrapText="1"/>
      <protection locked="0"/>
    </xf>
    <xf numFmtId="38" fontId="31" fillId="0" borderId="77" xfId="3" applyFont="1" applyFill="1" applyBorder="1" applyAlignment="1" applyProtection="1">
      <alignment horizontal="left" vertical="center" wrapText="1"/>
      <protection locked="0"/>
    </xf>
    <xf numFmtId="38" fontId="31" fillId="0" borderId="76" xfId="3" applyFont="1" applyFill="1" applyBorder="1" applyAlignment="1" applyProtection="1">
      <alignment horizontal="left" vertical="center"/>
      <protection locked="0"/>
    </xf>
    <xf numFmtId="38" fontId="31" fillId="0" borderId="23" xfId="3" applyFont="1" applyFill="1" applyBorder="1" applyAlignment="1" applyProtection="1">
      <alignment horizontal="left" vertical="center"/>
      <protection locked="0"/>
    </xf>
    <xf numFmtId="38" fontId="31" fillId="0" borderId="77" xfId="3" applyFont="1" applyFill="1" applyBorder="1" applyAlignment="1" applyProtection="1">
      <alignment horizontal="left" vertical="center"/>
      <protection locked="0"/>
    </xf>
    <xf numFmtId="38" fontId="31" fillId="0" borderId="78" xfId="3" applyFont="1" applyFill="1" applyBorder="1" applyAlignment="1" applyProtection="1">
      <alignment horizontal="left" vertical="center" wrapText="1"/>
      <protection locked="0"/>
    </xf>
    <xf numFmtId="38" fontId="31" fillId="0" borderId="38" xfId="3" applyFont="1" applyFill="1" applyBorder="1" applyAlignment="1" applyProtection="1">
      <alignment horizontal="left" vertical="center" wrapText="1"/>
      <protection locked="0"/>
    </xf>
    <xf numFmtId="38" fontId="31" fillId="0" borderId="79" xfId="3" applyFont="1" applyFill="1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38" fontId="31" fillId="0" borderId="79" xfId="3" applyFont="1" applyFill="1" applyBorder="1" applyAlignment="1" applyProtection="1">
      <alignment horizontal="left"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>
      <alignment horizontal="center" vertical="center"/>
    </xf>
    <xf numFmtId="38" fontId="31" fillId="0" borderId="12" xfId="3" applyFont="1" applyBorder="1" applyAlignment="1">
      <alignment horizontal="center" vertical="center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right" vertical="center"/>
    </xf>
    <xf numFmtId="38" fontId="31" fillId="0" borderId="67" xfId="3" applyFont="1" applyFill="1" applyBorder="1" applyAlignment="1" applyProtection="1">
      <alignment horizontal="left" vertical="center" wrapText="1"/>
      <protection locked="0"/>
    </xf>
    <xf numFmtId="38" fontId="31" fillId="0" borderId="37" xfId="3" applyFont="1" applyFill="1" applyBorder="1" applyAlignment="1" applyProtection="1">
      <alignment horizontal="left" vertical="center" wrapText="1"/>
      <protection locked="0"/>
    </xf>
    <xf numFmtId="38" fontId="31" fillId="0" borderId="39" xfId="3" applyFont="1" applyFill="1" applyBorder="1" applyAlignment="1" applyProtection="1">
      <alignment horizontal="left" vertical="center" wrapText="1"/>
      <protection locked="0"/>
    </xf>
    <xf numFmtId="38" fontId="31" fillId="0" borderId="67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39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4" fillId="0" borderId="67" xfId="3" applyFont="1" applyFill="1" applyBorder="1" applyAlignment="1" applyProtection="1">
      <alignment horizontal="left" vertical="center" wrapText="1"/>
      <protection locked="0"/>
    </xf>
    <xf numFmtId="38" fontId="34" fillId="0" borderId="37" xfId="3" applyFont="1" applyFill="1" applyBorder="1" applyAlignment="1" applyProtection="1">
      <alignment horizontal="left" vertical="center" wrapText="1"/>
      <protection locked="0"/>
    </xf>
    <xf numFmtId="38" fontId="34" fillId="0" borderId="39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0" fontId="37" fillId="0" borderId="9" xfId="2" applyFont="1" applyBorder="1" applyAlignment="1">
      <alignment horizontal="left" vertical="center" wrapText="1"/>
    </xf>
    <xf numFmtId="38" fontId="31" fillId="0" borderId="0" xfId="3" applyFont="1" applyFill="1" applyBorder="1" applyAlignment="1">
      <alignment horizontal="left" vertical="center" wrapText="1"/>
    </xf>
    <xf numFmtId="0" fontId="31" fillId="0" borderId="8" xfId="2" applyBorder="1" applyAlignment="1">
      <alignment horizontal="center" vertical="center"/>
    </xf>
    <xf numFmtId="38" fontId="31" fillId="0" borderId="10" xfId="3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31" fillId="0" borderId="81" xfId="2" applyBorder="1" applyAlignment="1">
      <alignment horizontal="left" vertical="center"/>
    </xf>
    <xf numFmtId="0" fontId="31" fillId="0" borderId="82" xfId="2" applyBorder="1" applyAlignment="1">
      <alignment horizontal="left" vertical="center"/>
    </xf>
    <xf numFmtId="0" fontId="31" fillId="0" borderId="1" xfId="2" applyBorder="1" applyAlignment="1">
      <alignment horizontal="left" vertical="center"/>
    </xf>
    <xf numFmtId="0" fontId="31" fillId="0" borderId="84" xfId="2" applyBorder="1" applyAlignment="1">
      <alignment horizontal="left" vertical="center"/>
    </xf>
    <xf numFmtId="0" fontId="31" fillId="0" borderId="86" xfId="2" applyBorder="1" applyAlignment="1">
      <alignment horizontal="left" vertical="center"/>
    </xf>
    <xf numFmtId="0" fontId="31" fillId="0" borderId="87" xfId="2" applyBorder="1" applyAlignment="1">
      <alignment horizontal="left" vertical="center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33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34" xfId="1" applyFont="1" applyFill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38" fontId="27" fillId="0" borderId="57" xfId="1" quotePrefix="1" applyFont="1" applyFill="1" applyBorder="1" applyAlignment="1" applyProtection="1">
      <alignment horizontal="center" vertical="center"/>
      <protection locked="0"/>
    </xf>
    <xf numFmtId="38" fontId="27" fillId="0" borderId="53" xfId="1" quotePrefix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6" xfId="1" applyFont="1" applyFill="1" applyBorder="1" applyAlignment="1" applyProtection="1">
      <alignment horizontal="right" vertical="center"/>
    </xf>
    <xf numFmtId="38" fontId="25" fillId="0" borderId="57" xfId="1" applyFont="1" applyFill="1" applyBorder="1" applyAlignment="1" applyProtection="1">
      <alignment horizontal="right" vertical="center"/>
    </xf>
    <xf numFmtId="38" fontId="27" fillId="0" borderId="28" xfId="1" applyFont="1" applyFill="1" applyBorder="1" applyAlignment="1" applyProtection="1">
      <alignment horizontal="right" vertical="center"/>
      <protection locked="0"/>
    </xf>
    <xf numFmtId="38" fontId="27" fillId="0" borderId="30" xfId="1" applyFont="1" applyFill="1" applyBorder="1" applyAlignment="1" applyProtection="1">
      <alignment horizontal="right" vertical="center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3" fontId="27" fillId="0" borderId="56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3" fontId="27" fillId="0" borderId="57" xfId="0" applyNumberFormat="1" applyFont="1" applyBorder="1" applyAlignment="1" applyProtection="1">
      <alignment horizontal="center" vertical="center"/>
      <protection locked="0"/>
    </xf>
    <xf numFmtId="3" fontId="27" fillId="0" borderId="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>
      <alignment horizontal="center" vertical="center"/>
    </xf>
    <xf numFmtId="177" fontId="25" fillId="0" borderId="59" xfId="0" applyNumberFormat="1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63" xfId="1" applyFont="1" applyFill="1" applyBorder="1" applyAlignment="1" applyProtection="1">
      <alignment horizontal="right" vertical="center"/>
      <protection locked="0"/>
    </xf>
    <xf numFmtId="38" fontId="25" fillId="0" borderId="62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38" fontId="25" fillId="0" borderId="28" xfId="1" applyFont="1" applyFill="1" applyBorder="1" applyAlignment="1" applyProtection="1">
      <alignment horizontal="right" vertical="center"/>
    </xf>
    <xf numFmtId="38" fontId="25" fillId="0" borderId="35" xfId="1" applyFont="1" applyFill="1" applyBorder="1" applyAlignment="1" applyProtection="1">
      <alignment horizontal="right" vertical="center"/>
    </xf>
    <xf numFmtId="177" fontId="25" fillId="0" borderId="74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177" fontId="25" fillId="0" borderId="59" xfId="0" applyNumberFormat="1" applyFont="1" applyBorder="1" applyAlignment="1" applyProtection="1">
      <alignment horizontal="center" vertical="center"/>
      <protection locked="0"/>
    </xf>
    <xf numFmtId="38" fontId="25" fillId="0" borderId="27" xfId="1" applyFont="1" applyFill="1" applyBorder="1" applyAlignment="1" applyProtection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38" fontId="27" fillId="0" borderId="65" xfId="1" applyFont="1" applyFill="1" applyBorder="1" applyAlignment="1" applyProtection="1">
      <alignment horizontal="right" vertical="center"/>
      <protection locked="0"/>
    </xf>
    <xf numFmtId="38" fontId="27" fillId="0" borderId="40" xfId="1" applyFont="1" applyFill="1" applyBorder="1" applyAlignment="1" applyProtection="1">
      <alignment horizontal="right" vertical="center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3" fontId="4" fillId="0" borderId="55" xfId="0" applyNumberFormat="1" applyFont="1" applyBorder="1" applyAlignment="1" applyProtection="1">
      <alignment horizontal="left" vertical="center"/>
      <protection locked="0"/>
    </xf>
    <xf numFmtId="3" fontId="4" fillId="0" borderId="5" xfId="0" applyNumberFormat="1" applyFont="1" applyBorder="1" applyAlignment="1" applyProtection="1">
      <alignment horizontal="left" vertical="center"/>
      <protection locked="0"/>
    </xf>
    <xf numFmtId="3" fontId="4" fillId="0" borderId="56" xfId="0" applyNumberFormat="1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left" vertical="center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38" fontId="25" fillId="0" borderId="3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CC99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2"/>
  <sheetViews>
    <sheetView tabSelected="1" view="pageBreakPreview" zoomScaleNormal="100" zoomScaleSheetLayoutView="100" workbookViewId="0">
      <selection activeCell="B12" sqref="B12:C12"/>
    </sheetView>
  </sheetViews>
  <sheetFormatPr defaultRowHeight="13.5"/>
  <cols>
    <col min="1" max="1" width="9" style="2"/>
    <col min="2" max="3" width="14" style="2" customWidth="1"/>
    <col min="4" max="4" width="14.875" style="13" customWidth="1"/>
    <col min="5" max="5" width="10.375" style="2" customWidth="1"/>
    <col min="6" max="6" width="5.375" style="2" customWidth="1"/>
    <col min="7" max="7" width="3.25" style="2" customWidth="1"/>
    <col min="8" max="8" width="12" style="2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4.12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283" t="s">
        <v>133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2" t="s">
        <v>72</v>
      </c>
      <c r="C3" s="284"/>
      <c r="D3" s="284"/>
      <c r="E3" s="284"/>
      <c r="F3" s="284"/>
      <c r="G3" s="284"/>
      <c r="H3" s="284"/>
      <c r="I3" s="284"/>
      <c r="J3" s="284"/>
      <c r="K3" s="284"/>
      <c r="L3" s="285"/>
      <c r="M3" s="6"/>
      <c r="N3" s="6"/>
    </row>
    <row r="4" spans="2:14" ht="39" customHeight="1">
      <c r="B4" s="153" t="s">
        <v>134</v>
      </c>
      <c r="C4" s="286"/>
      <c r="D4" s="286"/>
      <c r="E4" s="286"/>
      <c r="F4" s="286"/>
      <c r="G4" s="286"/>
      <c r="H4" s="286"/>
      <c r="I4" s="286"/>
      <c r="J4" s="286"/>
      <c r="K4" s="286"/>
      <c r="L4" s="287"/>
      <c r="M4" s="3"/>
      <c r="N4" s="3"/>
    </row>
    <row r="5" spans="2:14" ht="20.100000000000001" customHeight="1">
      <c r="B5" s="153" t="s">
        <v>73</v>
      </c>
      <c r="C5" s="286"/>
      <c r="D5" s="286"/>
      <c r="E5" s="286"/>
      <c r="F5" s="286"/>
      <c r="G5" s="286"/>
      <c r="H5" s="286"/>
      <c r="I5" s="286"/>
      <c r="J5" s="286"/>
      <c r="K5" s="286"/>
      <c r="L5" s="287"/>
    </row>
    <row r="6" spans="2:14" ht="20.100000000000001" customHeight="1" thickBot="1">
      <c r="B6" s="154" t="s">
        <v>74</v>
      </c>
      <c r="C6" s="288"/>
      <c r="D6" s="288"/>
      <c r="E6" s="288"/>
      <c r="F6" s="288"/>
      <c r="G6" s="288"/>
      <c r="H6" s="288"/>
      <c r="I6" s="288"/>
      <c r="J6" s="288"/>
      <c r="K6" s="288"/>
      <c r="L6" s="289"/>
    </row>
    <row r="7" spans="2:14" ht="20.100000000000001" customHeight="1">
      <c r="B7" s="148" t="s">
        <v>75</v>
      </c>
      <c r="C7" s="156" t="s">
        <v>165</v>
      </c>
      <c r="D7" s="149"/>
      <c r="E7" s="290" t="s">
        <v>163</v>
      </c>
      <c r="F7" s="291"/>
      <c r="G7" s="292"/>
      <c r="H7" s="157"/>
      <c r="I7" s="150"/>
      <c r="J7" s="150"/>
      <c r="K7" s="150"/>
      <c r="L7" s="151"/>
    </row>
    <row r="8" spans="2:14" ht="15.75" customHeight="1"/>
    <row r="9" spans="2:14" ht="15" customHeight="1">
      <c r="B9" s="9" t="s">
        <v>130</v>
      </c>
    </row>
    <row r="10" spans="2:14" ht="17.100000000000001" customHeight="1">
      <c r="B10" s="194" t="s">
        <v>76</v>
      </c>
      <c r="C10" s="195"/>
      <c r="D10" s="174" t="s">
        <v>77</v>
      </c>
      <c r="E10" s="282" t="s">
        <v>78</v>
      </c>
      <c r="F10" s="253"/>
      <c r="G10" s="253"/>
      <c r="H10" s="253"/>
      <c r="I10" s="253"/>
      <c r="J10" s="253"/>
      <c r="K10" s="253"/>
      <c r="L10" s="254"/>
      <c r="M10" s="177" t="s">
        <v>179</v>
      </c>
    </row>
    <row r="11" spans="2:14" s="3" customFormat="1" ht="15" customHeight="1">
      <c r="B11" s="191" t="s">
        <v>80</v>
      </c>
      <c r="C11" s="192"/>
      <c r="D11" s="131"/>
      <c r="E11" s="250" t="s">
        <v>183</v>
      </c>
      <c r="F11" s="251"/>
      <c r="G11" s="251"/>
      <c r="H11" s="251"/>
      <c r="I11" s="251"/>
      <c r="J11" s="251"/>
      <c r="K11" s="251"/>
      <c r="L11" s="252"/>
      <c r="M11" s="178" t="s">
        <v>161</v>
      </c>
    </row>
    <row r="12" spans="2:14" s="3" customFormat="1" ht="15" customHeight="1">
      <c r="B12" s="255" t="s">
        <v>81</v>
      </c>
      <c r="C12" s="256"/>
      <c r="D12" s="187"/>
      <c r="E12" s="250" t="s">
        <v>135</v>
      </c>
      <c r="F12" s="251"/>
      <c r="G12" s="251"/>
      <c r="H12" s="251"/>
      <c r="I12" s="251"/>
      <c r="J12" s="251"/>
      <c r="K12" s="251"/>
      <c r="L12" s="252"/>
      <c r="M12" s="178" t="s">
        <v>161</v>
      </c>
    </row>
    <row r="13" spans="2:14" s="3" customFormat="1" ht="15" customHeight="1">
      <c r="B13" s="257" t="s">
        <v>128</v>
      </c>
      <c r="C13" s="258"/>
      <c r="D13" s="187"/>
      <c r="E13" s="250" t="s">
        <v>129</v>
      </c>
      <c r="F13" s="251"/>
      <c r="G13" s="251"/>
      <c r="H13" s="251"/>
      <c r="I13" s="251"/>
      <c r="J13" s="251"/>
      <c r="K13" s="251"/>
      <c r="L13" s="252"/>
      <c r="M13" s="178" t="str">
        <f>IF($M$53="","※M51に講座名入力",$M$53)</f>
        <v>※M51に講座名入力</v>
      </c>
    </row>
    <row r="14" spans="2:14" s="3" customFormat="1" ht="15" customHeight="1">
      <c r="B14" s="255" t="s">
        <v>207</v>
      </c>
      <c r="C14" s="256"/>
      <c r="D14" s="187"/>
      <c r="E14" s="250" t="s">
        <v>206</v>
      </c>
      <c r="F14" s="251"/>
      <c r="G14" s="251"/>
      <c r="H14" s="251"/>
      <c r="I14" s="251"/>
      <c r="J14" s="251"/>
      <c r="K14" s="251"/>
      <c r="L14" s="252"/>
      <c r="M14" s="178" t="s">
        <v>161</v>
      </c>
    </row>
    <row r="15" spans="2:14" s="3" customFormat="1" ht="15" customHeight="1">
      <c r="B15" s="191" t="s">
        <v>184</v>
      </c>
      <c r="C15" s="192"/>
      <c r="D15" s="132">
        <f>ROUNDDOWN(SUM(D11:D14)*0.2,0)</f>
        <v>0</v>
      </c>
      <c r="E15" s="201" t="s">
        <v>189</v>
      </c>
      <c r="F15" s="201"/>
      <c r="G15" s="201"/>
      <c r="H15" s="201"/>
      <c r="I15" s="201"/>
      <c r="J15" s="201"/>
      <c r="K15" s="201"/>
      <c r="L15" s="201"/>
      <c r="M15" s="178" t="s">
        <v>161</v>
      </c>
    </row>
    <row r="16" spans="2:14" s="3" customFormat="1" ht="15" customHeight="1">
      <c r="B16" s="191" t="s">
        <v>185</v>
      </c>
      <c r="C16" s="192"/>
      <c r="D16" s="132">
        <f>ROUNDDOWN(SUM(D11:D15)*0.3,0)</f>
        <v>0</v>
      </c>
      <c r="E16" s="201" t="s">
        <v>190</v>
      </c>
      <c r="F16" s="201"/>
      <c r="G16" s="201"/>
      <c r="H16" s="201"/>
      <c r="I16" s="201"/>
      <c r="J16" s="201"/>
      <c r="K16" s="201"/>
      <c r="L16" s="201"/>
      <c r="M16" s="179" t="s">
        <v>180</v>
      </c>
    </row>
    <row r="17" spans="2:13" s="3" customFormat="1" ht="17.100000000000001" customHeight="1">
      <c r="B17" s="277" t="s">
        <v>83</v>
      </c>
      <c r="C17" s="278"/>
      <c r="D17" s="134">
        <f>SUM(D11:D16)</f>
        <v>0</v>
      </c>
      <c r="E17" s="188"/>
      <c r="F17" s="189"/>
      <c r="G17" s="189"/>
      <c r="H17" s="189"/>
      <c r="I17" s="189"/>
      <c r="J17" s="189"/>
      <c r="K17" s="189"/>
      <c r="L17" s="190"/>
      <c r="M17" s="180"/>
    </row>
    <row r="18" spans="2:13" s="3" customFormat="1" ht="15" customHeight="1">
      <c r="B18" s="281"/>
      <c r="C18" s="281"/>
      <c r="D18" s="281"/>
      <c r="E18" s="224"/>
      <c r="F18" s="224"/>
      <c r="G18" s="224"/>
      <c r="H18" s="224"/>
      <c r="I18" s="224"/>
      <c r="J18" s="224"/>
      <c r="M18" s="181"/>
    </row>
    <row r="19" spans="2:13" s="3" customFormat="1" ht="15" customHeight="1">
      <c r="B19" s="10" t="s">
        <v>131</v>
      </c>
      <c r="C19" s="7"/>
      <c r="D19" s="7"/>
      <c r="E19" s="2"/>
      <c r="F19" s="2"/>
      <c r="G19" s="2"/>
      <c r="H19" s="2"/>
      <c r="I19" s="2"/>
      <c r="J19" s="2"/>
      <c r="M19" s="181"/>
    </row>
    <row r="20" spans="2:13" ht="15" customHeight="1">
      <c r="B20" s="194" t="s">
        <v>76</v>
      </c>
      <c r="C20" s="195"/>
      <c r="D20" s="174" t="s">
        <v>77</v>
      </c>
      <c r="E20" s="229" t="s">
        <v>78</v>
      </c>
      <c r="F20" s="229"/>
      <c r="G20" s="229"/>
      <c r="H20" s="229"/>
      <c r="I20" s="229"/>
      <c r="J20" s="229"/>
      <c r="K20" s="229"/>
      <c r="L20" s="229"/>
      <c r="M20" s="127"/>
    </row>
    <row r="21" spans="2:13" s="3" customFormat="1" ht="15" customHeight="1">
      <c r="B21" s="191" t="s">
        <v>79</v>
      </c>
      <c r="C21" s="192"/>
      <c r="D21" s="131"/>
      <c r="E21" s="201" t="s">
        <v>121</v>
      </c>
      <c r="F21" s="201"/>
      <c r="G21" s="201"/>
      <c r="H21" s="201"/>
      <c r="I21" s="201"/>
      <c r="J21" s="201"/>
      <c r="K21" s="201"/>
      <c r="L21" s="201"/>
      <c r="M21" s="178" t="s">
        <v>161</v>
      </c>
    </row>
    <row r="22" spans="2:13" s="3" customFormat="1" ht="15" customHeight="1">
      <c r="B22" s="255" t="s">
        <v>100</v>
      </c>
      <c r="C22" s="256"/>
      <c r="D22" s="187"/>
      <c r="E22" s="201" t="s">
        <v>152</v>
      </c>
      <c r="F22" s="201"/>
      <c r="G22" s="201"/>
      <c r="H22" s="201"/>
      <c r="I22" s="201"/>
      <c r="J22" s="201"/>
      <c r="K22" s="201"/>
      <c r="L22" s="201"/>
      <c r="M22" s="178" t="s">
        <v>161</v>
      </c>
    </row>
    <row r="23" spans="2:13" s="3" customFormat="1" ht="15" customHeight="1">
      <c r="B23" s="257" t="s">
        <v>127</v>
      </c>
      <c r="C23" s="258"/>
      <c r="D23" s="131"/>
      <c r="E23" s="201" t="s">
        <v>199</v>
      </c>
      <c r="F23" s="201"/>
      <c r="G23" s="201"/>
      <c r="H23" s="201"/>
      <c r="I23" s="201"/>
      <c r="J23" s="201"/>
      <c r="K23" s="201"/>
      <c r="L23" s="201"/>
      <c r="M23" s="178" t="str">
        <f>IF($M$53="","※M51に講座名入力",$M$53)</f>
        <v>※M51に講座名入力</v>
      </c>
    </row>
    <row r="24" spans="2:13" s="3" customFormat="1" ht="15" customHeight="1">
      <c r="B24" s="255" t="s">
        <v>167</v>
      </c>
      <c r="C24" s="256"/>
      <c r="D24" s="131"/>
      <c r="E24" s="250" t="s">
        <v>168</v>
      </c>
      <c r="F24" s="251"/>
      <c r="G24" s="251"/>
      <c r="H24" s="251"/>
      <c r="I24" s="251"/>
      <c r="J24" s="251"/>
      <c r="K24" s="251"/>
      <c r="L24" s="252"/>
      <c r="M24" s="178" t="s">
        <v>161</v>
      </c>
    </row>
    <row r="25" spans="2:13" s="3" customFormat="1" ht="15" customHeight="1">
      <c r="B25" s="255" t="s">
        <v>200</v>
      </c>
      <c r="C25" s="256"/>
      <c r="D25" s="131"/>
      <c r="E25" s="250" t="s">
        <v>205</v>
      </c>
      <c r="F25" s="251"/>
      <c r="G25" s="251"/>
      <c r="H25" s="251"/>
      <c r="I25" s="251"/>
      <c r="J25" s="251"/>
      <c r="K25" s="251"/>
      <c r="L25" s="252"/>
      <c r="M25" s="178" t="s">
        <v>161</v>
      </c>
    </row>
    <row r="26" spans="2:13" s="3" customFormat="1" ht="15" customHeight="1">
      <c r="B26" s="191" t="s">
        <v>201</v>
      </c>
      <c r="C26" s="192"/>
      <c r="D26" s="132">
        <f>ROUNDDOWN((D21+D22+D23+D24+D25)*0.2,0)</f>
        <v>0</v>
      </c>
      <c r="E26" s="201" t="s">
        <v>202</v>
      </c>
      <c r="F26" s="201"/>
      <c r="G26" s="201"/>
      <c r="H26" s="201"/>
      <c r="I26" s="201"/>
      <c r="J26" s="201"/>
      <c r="K26" s="201"/>
      <c r="L26" s="201"/>
      <c r="M26" s="178" t="s">
        <v>161</v>
      </c>
    </row>
    <row r="27" spans="2:13" s="3" customFormat="1" ht="15" customHeight="1">
      <c r="B27" s="191" t="s">
        <v>203</v>
      </c>
      <c r="C27" s="192"/>
      <c r="D27" s="132">
        <f>ROUNDDOWN((D21+D22+D23+D24+D25+D26)*0.3,0)</f>
        <v>0</v>
      </c>
      <c r="E27" s="201" t="s">
        <v>204</v>
      </c>
      <c r="F27" s="201"/>
      <c r="G27" s="201"/>
      <c r="H27" s="201"/>
      <c r="I27" s="201"/>
      <c r="J27" s="201"/>
      <c r="K27" s="201"/>
      <c r="L27" s="201"/>
      <c r="M27" s="178" t="s">
        <v>181</v>
      </c>
    </row>
    <row r="28" spans="2:13" s="3" customFormat="1" ht="17.100000000000001" customHeight="1">
      <c r="B28" s="277" t="s">
        <v>89</v>
      </c>
      <c r="C28" s="278"/>
      <c r="D28" s="132">
        <f>SUM(D21:D27)</f>
        <v>0</v>
      </c>
      <c r="E28" s="193"/>
      <c r="F28" s="193"/>
      <c r="G28" s="193"/>
      <c r="H28" s="193"/>
      <c r="I28" s="193"/>
      <c r="J28" s="193"/>
      <c r="K28" s="193"/>
      <c r="L28" s="193"/>
      <c r="M28" s="181"/>
    </row>
    <row r="29" spans="2:13" s="3" customFormat="1" ht="15" customHeight="1">
      <c r="B29" s="16"/>
      <c r="C29" s="16"/>
      <c r="D29" s="17"/>
      <c r="E29" s="175"/>
      <c r="F29" s="175"/>
      <c r="G29" s="175"/>
      <c r="H29" s="175"/>
      <c r="I29" s="175"/>
      <c r="J29" s="175"/>
      <c r="M29" s="181"/>
    </row>
    <row r="30" spans="2:13" s="3" customFormat="1" ht="15" customHeight="1">
      <c r="B30" s="279" t="s">
        <v>186</v>
      </c>
      <c r="C30" s="279"/>
      <c r="D30" s="18"/>
      <c r="E30" s="280"/>
      <c r="F30" s="280"/>
      <c r="G30" s="280"/>
      <c r="H30" s="280"/>
      <c r="I30" s="280"/>
      <c r="J30" s="280"/>
      <c r="M30" s="181"/>
    </row>
    <row r="31" spans="2:13" ht="17.100000000000001" customHeight="1">
      <c r="B31" s="194" t="s">
        <v>76</v>
      </c>
      <c r="C31" s="195"/>
      <c r="D31" s="174" t="s">
        <v>77</v>
      </c>
      <c r="E31" s="229" t="s">
        <v>78</v>
      </c>
      <c r="F31" s="229"/>
      <c r="G31" s="229"/>
      <c r="H31" s="229"/>
      <c r="I31" s="229"/>
      <c r="J31" s="229"/>
      <c r="K31" s="229"/>
      <c r="L31" s="229"/>
      <c r="M31" s="127"/>
    </row>
    <row r="32" spans="2:13" s="3" customFormat="1" ht="15" customHeight="1">
      <c r="B32" s="191" t="s">
        <v>147</v>
      </c>
      <c r="C32" s="192"/>
      <c r="D32" s="134">
        <f>F32*30000*1.1</f>
        <v>0</v>
      </c>
      <c r="E32" s="170" t="s">
        <v>82</v>
      </c>
      <c r="F32" s="158"/>
      <c r="G32" s="235" t="s">
        <v>191</v>
      </c>
      <c r="H32" s="236"/>
      <c r="I32" s="236"/>
      <c r="J32" s="236"/>
      <c r="K32" s="236"/>
      <c r="L32" s="237"/>
      <c r="M32" s="181"/>
    </row>
    <row r="33" spans="2:16" s="3" customFormat="1" ht="15" customHeight="1">
      <c r="B33" s="191" t="s">
        <v>136</v>
      </c>
      <c r="C33" s="192"/>
      <c r="D33" s="135">
        <f>F33*5000*1.1</f>
        <v>0</v>
      </c>
      <c r="E33" s="170" t="s">
        <v>101</v>
      </c>
      <c r="F33" s="130"/>
      <c r="G33" s="235" t="s">
        <v>119</v>
      </c>
      <c r="H33" s="236"/>
      <c r="I33" s="236"/>
      <c r="J33" s="236"/>
      <c r="K33" s="236"/>
      <c r="L33" s="237"/>
      <c r="M33" s="181"/>
    </row>
    <row r="34" spans="2:16" s="3" customFormat="1" ht="15" customHeight="1">
      <c r="B34" s="191" t="s">
        <v>85</v>
      </c>
      <c r="C34" s="192"/>
      <c r="D34" s="173">
        <f>F34*I34*10000*1.1</f>
        <v>0</v>
      </c>
      <c r="E34" s="170" t="s">
        <v>101</v>
      </c>
      <c r="F34" s="130"/>
      <c r="G34" s="172"/>
      <c r="H34" s="176" t="s">
        <v>106</v>
      </c>
      <c r="I34" s="130"/>
      <c r="J34" s="250" t="s">
        <v>86</v>
      </c>
      <c r="K34" s="251"/>
      <c r="L34" s="252"/>
      <c r="M34" s="182"/>
      <c r="N34" s="19"/>
    </row>
    <row r="35" spans="2:16" s="3" customFormat="1" ht="15" customHeight="1">
      <c r="B35" s="169" t="s">
        <v>178</v>
      </c>
      <c r="C35" s="133"/>
      <c r="D35" s="136">
        <f>I35*50000*1.1</f>
        <v>0</v>
      </c>
      <c r="E35" s="137" t="s">
        <v>120</v>
      </c>
      <c r="F35" s="272" t="s">
        <v>102</v>
      </c>
      <c r="G35" s="272"/>
      <c r="H35" s="273"/>
      <c r="I35" s="130"/>
      <c r="J35" s="235" t="s">
        <v>103</v>
      </c>
      <c r="K35" s="236"/>
      <c r="L35" s="237"/>
      <c r="M35" s="178"/>
      <c r="N35" s="19"/>
      <c r="O35" s="19"/>
      <c r="P35" s="19"/>
    </row>
    <row r="36" spans="2:16" s="3" customFormat="1" ht="15" customHeight="1">
      <c r="B36" s="257" t="s">
        <v>104</v>
      </c>
      <c r="C36" s="258"/>
      <c r="D36" s="263">
        <f>(I36*5000*1.1)+(I37*20000*1.1)+(I38*30000*1.1)</f>
        <v>0</v>
      </c>
      <c r="E36" s="274" t="s">
        <v>113</v>
      </c>
      <c r="F36" s="275"/>
      <c r="G36" s="276"/>
      <c r="H36" s="138" t="s">
        <v>111</v>
      </c>
      <c r="I36" s="139"/>
      <c r="J36" s="269" t="s">
        <v>107</v>
      </c>
      <c r="K36" s="270"/>
      <c r="L36" s="271"/>
      <c r="M36" s="181" t="s">
        <v>151</v>
      </c>
    </row>
    <row r="37" spans="2:16" s="3" customFormat="1" ht="15" customHeight="1">
      <c r="B37" s="259"/>
      <c r="C37" s="260"/>
      <c r="D37" s="264"/>
      <c r="E37" s="238" t="s">
        <v>148</v>
      </c>
      <c r="F37" s="239"/>
      <c r="G37" s="240"/>
      <c r="H37" s="140" t="s">
        <v>111</v>
      </c>
      <c r="I37" s="141"/>
      <c r="J37" s="241" t="s">
        <v>108</v>
      </c>
      <c r="K37" s="242"/>
      <c r="L37" s="243"/>
      <c r="M37" s="183"/>
    </row>
    <row r="38" spans="2:16" s="3" customFormat="1" ht="15" customHeight="1">
      <c r="B38" s="261"/>
      <c r="C38" s="262"/>
      <c r="D38" s="265"/>
      <c r="E38" s="244" t="s">
        <v>112</v>
      </c>
      <c r="F38" s="245"/>
      <c r="G38" s="246"/>
      <c r="H38" s="142" t="s">
        <v>111</v>
      </c>
      <c r="I38" s="143"/>
      <c r="J38" s="247" t="s">
        <v>110</v>
      </c>
      <c r="K38" s="248"/>
      <c r="L38" s="249"/>
      <c r="M38" s="183"/>
    </row>
    <row r="39" spans="2:16" s="3" customFormat="1" ht="15" customHeight="1">
      <c r="B39" s="255" t="s">
        <v>105</v>
      </c>
      <c r="C39" s="256"/>
      <c r="D39" s="134">
        <f>F39*60000*1.1</f>
        <v>0</v>
      </c>
      <c r="E39" s="170" t="s">
        <v>87</v>
      </c>
      <c r="F39" s="130"/>
      <c r="G39" s="235" t="s">
        <v>118</v>
      </c>
      <c r="H39" s="236"/>
      <c r="I39" s="236"/>
      <c r="J39" s="236"/>
      <c r="K39" s="236"/>
      <c r="L39" s="237"/>
      <c r="M39" s="178" t="s">
        <v>161</v>
      </c>
    </row>
    <row r="40" spans="2:16" s="3" customFormat="1" ht="15" customHeight="1">
      <c r="B40" s="257" t="s">
        <v>149</v>
      </c>
      <c r="C40" s="258"/>
      <c r="D40" s="263">
        <f>(I40*5000*1.1)+(I41*10000*1.1)+(I42*20000*1.1)</f>
        <v>0</v>
      </c>
      <c r="E40" s="266" t="s">
        <v>117</v>
      </c>
      <c r="F40" s="267"/>
      <c r="G40" s="268"/>
      <c r="H40" s="138" t="s">
        <v>111</v>
      </c>
      <c r="I40" s="139"/>
      <c r="J40" s="269" t="s">
        <v>107</v>
      </c>
      <c r="K40" s="270"/>
      <c r="L40" s="271"/>
      <c r="M40" s="178" t="s">
        <v>161</v>
      </c>
    </row>
    <row r="41" spans="2:16" s="3" customFormat="1" ht="15" customHeight="1">
      <c r="B41" s="259"/>
      <c r="C41" s="260"/>
      <c r="D41" s="264"/>
      <c r="E41" s="238" t="s">
        <v>116</v>
      </c>
      <c r="F41" s="239"/>
      <c r="G41" s="240"/>
      <c r="H41" s="140" t="s">
        <v>111</v>
      </c>
      <c r="I41" s="141"/>
      <c r="J41" s="241" t="s">
        <v>114</v>
      </c>
      <c r="K41" s="242"/>
      <c r="L41" s="243"/>
      <c r="M41" s="183"/>
      <c r="N41" s="12"/>
    </row>
    <row r="42" spans="2:16" s="3" customFormat="1" ht="15" customHeight="1">
      <c r="B42" s="261"/>
      <c r="C42" s="262"/>
      <c r="D42" s="265"/>
      <c r="E42" s="244" t="s">
        <v>115</v>
      </c>
      <c r="F42" s="245"/>
      <c r="G42" s="246"/>
      <c r="H42" s="142" t="s">
        <v>111</v>
      </c>
      <c r="I42" s="143"/>
      <c r="J42" s="247" t="s">
        <v>109</v>
      </c>
      <c r="K42" s="248"/>
      <c r="L42" s="249"/>
      <c r="M42" s="183"/>
      <c r="N42" s="12"/>
    </row>
    <row r="43" spans="2:16" s="3" customFormat="1" ht="15" customHeight="1">
      <c r="B43" s="191" t="s">
        <v>169</v>
      </c>
      <c r="C43" s="192"/>
      <c r="D43" s="131"/>
      <c r="E43" s="250" t="s">
        <v>172</v>
      </c>
      <c r="F43" s="251"/>
      <c r="G43" s="251"/>
      <c r="H43" s="251"/>
      <c r="I43" s="251"/>
      <c r="J43" s="251"/>
      <c r="K43" s="251"/>
      <c r="L43" s="252"/>
      <c r="M43" s="178" t="str">
        <f>IF($M$53="","※M51に講座名入力",$M$53)</f>
        <v>※M51に講座名入力</v>
      </c>
      <c r="N43" s="12"/>
    </row>
    <row r="44" spans="2:16" s="3" customFormat="1" ht="15" customHeight="1">
      <c r="B44" s="191" t="s">
        <v>170</v>
      </c>
      <c r="C44" s="192"/>
      <c r="D44" s="131"/>
      <c r="E44" s="250" t="s">
        <v>173</v>
      </c>
      <c r="F44" s="251"/>
      <c r="G44" s="251"/>
      <c r="H44" s="251"/>
      <c r="I44" s="251"/>
      <c r="J44" s="251"/>
      <c r="K44" s="251"/>
      <c r="L44" s="252"/>
      <c r="M44" s="178" t="s">
        <v>161</v>
      </c>
      <c r="N44" s="12"/>
    </row>
    <row r="45" spans="2:16" s="3" customFormat="1" ht="15" customHeight="1">
      <c r="B45" s="255" t="s">
        <v>171</v>
      </c>
      <c r="C45" s="192"/>
      <c r="D45" s="131"/>
      <c r="E45" s="250" t="s">
        <v>174</v>
      </c>
      <c r="F45" s="251"/>
      <c r="G45" s="251"/>
      <c r="H45" s="251"/>
      <c r="I45" s="251"/>
      <c r="J45" s="251"/>
      <c r="K45" s="251"/>
      <c r="L45" s="252"/>
      <c r="M45" s="178" t="s">
        <v>161</v>
      </c>
      <c r="N45" s="12"/>
    </row>
    <row r="46" spans="2:16" s="3" customFormat="1" ht="15" customHeight="1">
      <c r="B46" s="191" t="s">
        <v>187</v>
      </c>
      <c r="C46" s="192"/>
      <c r="D46" s="134">
        <f>F46*7000</f>
        <v>0</v>
      </c>
      <c r="E46" s="170" t="s">
        <v>88</v>
      </c>
      <c r="F46" s="130"/>
      <c r="G46" s="235" t="s">
        <v>93</v>
      </c>
      <c r="H46" s="236"/>
      <c r="I46" s="236"/>
      <c r="J46" s="236"/>
      <c r="K46" s="236"/>
      <c r="L46" s="237"/>
      <c r="M46" s="178" t="s">
        <v>182</v>
      </c>
    </row>
    <row r="47" spans="2:16" s="3" customFormat="1" ht="15" customHeight="1">
      <c r="B47" s="191" t="s">
        <v>175</v>
      </c>
      <c r="C47" s="192"/>
      <c r="D47" s="132">
        <f>ROUNDDOWN((SUM(D32:D45))*0.2,0)</f>
        <v>0</v>
      </c>
      <c r="E47" s="231" t="s">
        <v>176</v>
      </c>
      <c r="F47" s="232"/>
      <c r="G47" s="232"/>
      <c r="H47" s="232"/>
      <c r="I47" s="232"/>
      <c r="J47" s="232"/>
      <c r="K47" s="232"/>
      <c r="L47" s="233"/>
      <c r="M47" s="178" t="s">
        <v>161</v>
      </c>
    </row>
    <row r="48" spans="2:16" s="3" customFormat="1" ht="15" customHeight="1">
      <c r="B48" s="191" t="s">
        <v>188</v>
      </c>
      <c r="C48" s="192"/>
      <c r="D48" s="132">
        <f>ROUNDDOWN((SUM(D32:D45)+D47)*0.3,0)</f>
        <v>0</v>
      </c>
      <c r="E48" s="231" t="s">
        <v>192</v>
      </c>
      <c r="F48" s="232"/>
      <c r="G48" s="232"/>
      <c r="H48" s="232"/>
      <c r="I48" s="232"/>
      <c r="J48" s="232"/>
      <c r="K48" s="232"/>
      <c r="L48" s="233"/>
      <c r="M48" s="178" t="s">
        <v>181</v>
      </c>
      <c r="N48" s="20"/>
      <c r="O48" s="20"/>
      <c r="P48" s="20"/>
    </row>
    <row r="49" spans="2:16" s="3" customFormat="1" ht="17.100000000000001" customHeight="1">
      <c r="B49" s="194" t="s">
        <v>94</v>
      </c>
      <c r="C49" s="195"/>
      <c r="D49" s="14">
        <f>SUM(D32:D48)</f>
        <v>0</v>
      </c>
      <c r="E49" s="234"/>
      <c r="F49" s="234"/>
      <c r="G49" s="234"/>
      <c r="H49" s="234"/>
      <c r="I49" s="234"/>
      <c r="J49" s="234"/>
      <c r="K49" s="230"/>
      <c r="L49" s="230"/>
      <c r="M49" s="181"/>
      <c r="N49" s="20"/>
      <c r="O49" s="20"/>
      <c r="P49" s="20"/>
    </row>
    <row r="50" spans="2:16" s="3" customFormat="1" ht="15" customHeight="1">
      <c r="B50" s="4"/>
      <c r="C50" s="4"/>
      <c r="D50" s="21"/>
      <c r="E50" s="22"/>
      <c r="F50" s="15"/>
      <c r="G50" s="15"/>
      <c r="H50" s="15"/>
      <c r="I50" s="15"/>
      <c r="J50" s="15"/>
      <c r="M50" s="181"/>
      <c r="N50" s="20"/>
      <c r="O50" s="20"/>
      <c r="P50" s="20"/>
    </row>
    <row r="51" spans="2:16" s="3" customFormat="1" ht="15" customHeight="1">
      <c r="B51" s="11" t="s">
        <v>132</v>
      </c>
      <c r="C51" s="4"/>
      <c r="D51" s="21"/>
      <c r="E51" s="22"/>
      <c r="F51" s="15"/>
      <c r="G51" s="15"/>
      <c r="H51" s="15"/>
      <c r="I51" s="15"/>
      <c r="J51" s="15"/>
      <c r="M51" s="181"/>
      <c r="N51" s="20"/>
      <c r="O51" s="20"/>
      <c r="P51" s="20"/>
    </row>
    <row r="52" spans="2:16" ht="17.100000000000001" customHeight="1">
      <c r="B52" s="221" t="s">
        <v>76</v>
      </c>
      <c r="C52" s="221"/>
      <c r="D52" s="171" t="s">
        <v>77</v>
      </c>
      <c r="E52" s="253"/>
      <c r="F52" s="253"/>
      <c r="G52" s="253"/>
      <c r="H52" s="253"/>
      <c r="I52" s="253"/>
      <c r="J52" s="253"/>
      <c r="K52" s="253"/>
      <c r="L52" s="254"/>
      <c r="M52" s="184"/>
      <c r="N52" s="20"/>
      <c r="O52" s="20"/>
      <c r="P52" s="20"/>
    </row>
    <row r="53" spans="2:16" ht="17.100000000000001" customHeight="1">
      <c r="B53" s="191" t="s">
        <v>196</v>
      </c>
      <c r="C53" s="192"/>
      <c r="D53" s="144">
        <f>'別紙（1）24週まで'!E36+'別紙（2）25週から104週'!E34+'別紙（3）105週以上'!E34+'別紙（4）抗がん剤第1相、第2相'!E36+'別紙（5）抗がん剤第3相、第4相 、拡大'!E36</f>
        <v>0</v>
      </c>
      <c r="E53" s="164" t="s">
        <v>125</v>
      </c>
      <c r="F53" s="165"/>
      <c r="G53" s="165"/>
      <c r="H53" s="165"/>
      <c r="I53" s="165"/>
      <c r="J53" s="165"/>
      <c r="K53" s="165"/>
      <c r="L53" s="166"/>
      <c r="M53" s="178"/>
      <c r="N53" s="20"/>
      <c r="O53" s="20"/>
      <c r="P53" s="20"/>
    </row>
    <row r="54" spans="2:16" ht="17.100000000000001" customHeight="1">
      <c r="B54" s="191" t="s">
        <v>123</v>
      </c>
      <c r="C54" s="192"/>
      <c r="D54" s="144">
        <f>'別紙（1）24週まで'!E40+'別紙（2）25週から104週'!E39+'別紙（3）105週以上'!E39+'別紙（4）抗がん剤第1相、第2相'!E40+'別紙（5）抗がん剤第3相、第4相 、拡大'!E40</f>
        <v>0</v>
      </c>
      <c r="E54" s="164" t="s">
        <v>125</v>
      </c>
      <c r="F54" s="165"/>
      <c r="G54" s="165"/>
      <c r="H54" s="165"/>
      <c r="I54" s="165"/>
      <c r="J54" s="165"/>
      <c r="K54" s="165"/>
      <c r="L54" s="166"/>
      <c r="M54" s="178" t="s">
        <v>161</v>
      </c>
      <c r="N54" s="20"/>
      <c r="O54" s="20"/>
      <c r="P54" s="20"/>
    </row>
    <row r="55" spans="2:16" ht="17.100000000000001" customHeight="1">
      <c r="B55" s="191" t="s">
        <v>124</v>
      </c>
      <c r="C55" s="192"/>
      <c r="D55" s="144">
        <f>'別紙（1）24週まで'!E44+'別紙（2）25週から104週'!E44+'別紙（3）105週以上'!E44+'別紙（4）抗がん剤第1相、第2相'!E44+'別紙（5）抗がん剤第3相、第4相 、拡大'!E44</f>
        <v>0</v>
      </c>
      <c r="E55" s="164" t="s">
        <v>125</v>
      </c>
      <c r="F55" s="165"/>
      <c r="G55" s="165"/>
      <c r="H55" s="165"/>
      <c r="I55" s="165"/>
      <c r="J55" s="165"/>
      <c r="K55" s="165"/>
      <c r="L55" s="166"/>
      <c r="M55" s="178" t="s">
        <v>161</v>
      </c>
      <c r="N55" s="20"/>
      <c r="O55" s="20"/>
      <c r="P55" s="20"/>
    </row>
    <row r="56" spans="2:16" ht="17.100000000000001" customHeight="1">
      <c r="B56" s="191" t="s">
        <v>164</v>
      </c>
      <c r="C56" s="192"/>
      <c r="D56" s="144">
        <f>'別紙（1）24週まで'!E45+'別紙（2）25週から104週'!E45+'別紙（3）105週以上'!E45+'別紙（4）抗がん剤第1相、第2相'!E45+'別紙（5）抗がん剤第3相、第4相 、拡大'!E45</f>
        <v>0</v>
      </c>
      <c r="E56" s="164" t="s">
        <v>125</v>
      </c>
      <c r="F56" s="165"/>
      <c r="G56" s="165"/>
      <c r="H56" s="165"/>
      <c r="I56" s="165"/>
      <c r="J56" s="165"/>
      <c r="K56" s="165"/>
      <c r="L56" s="166"/>
      <c r="M56" s="178" t="s">
        <v>181</v>
      </c>
      <c r="N56" s="20"/>
      <c r="O56" s="20"/>
      <c r="P56" s="20"/>
    </row>
    <row r="57" spans="2:16" s="3" customFormat="1" ht="16.5" customHeight="1">
      <c r="B57" s="221" t="s">
        <v>95</v>
      </c>
      <c r="C57" s="221"/>
      <c r="D57" s="14">
        <f>SUM(D53:D56)</f>
        <v>0</v>
      </c>
      <c r="E57" s="222"/>
      <c r="F57" s="222"/>
      <c r="G57" s="222"/>
      <c r="H57" s="222"/>
      <c r="I57" s="222"/>
      <c r="J57" s="222"/>
      <c r="K57" s="222"/>
      <c r="L57" s="223"/>
      <c r="M57" s="181"/>
      <c r="N57" s="20"/>
      <c r="O57" s="20"/>
      <c r="P57" s="20"/>
    </row>
    <row r="58" spans="2:16" s="3" customFormat="1" ht="15" customHeight="1">
      <c r="B58" s="224"/>
      <c r="C58" s="224"/>
      <c r="D58" s="224"/>
      <c r="E58" s="224"/>
      <c r="F58" s="224"/>
      <c r="G58" s="224"/>
      <c r="H58" s="224"/>
      <c r="I58" s="224"/>
      <c r="J58" s="224"/>
      <c r="M58" s="181"/>
    </row>
    <row r="59" spans="2:16" ht="15" customHeight="1">
      <c r="B59" s="225" t="s">
        <v>97</v>
      </c>
      <c r="C59" s="225"/>
      <c r="D59" s="226"/>
      <c r="E59" s="224"/>
      <c r="F59" s="224"/>
      <c r="G59" s="224"/>
      <c r="H59" s="224"/>
      <c r="I59" s="224"/>
      <c r="J59" s="224"/>
      <c r="M59" s="184"/>
    </row>
    <row r="60" spans="2:16" ht="17.100000000000001" customHeight="1">
      <c r="B60" s="227" t="s">
        <v>76</v>
      </c>
      <c r="C60" s="228"/>
      <c r="D60" s="23" t="s">
        <v>77</v>
      </c>
      <c r="E60" s="229" t="s">
        <v>78</v>
      </c>
      <c r="F60" s="229"/>
      <c r="G60" s="229"/>
      <c r="H60" s="229"/>
      <c r="I60" s="229"/>
      <c r="J60" s="229"/>
      <c r="K60" s="230"/>
      <c r="L60" s="230"/>
      <c r="M60" s="184"/>
    </row>
    <row r="61" spans="2:16" ht="15" customHeight="1">
      <c r="B61" s="204" t="s">
        <v>90</v>
      </c>
      <c r="C61" s="205"/>
      <c r="D61" s="210">
        <f>(F61*50000*1.1)+(I62*20000*1.1)+(I63*20000*1.1)</f>
        <v>0</v>
      </c>
      <c r="E61" s="170" t="s">
        <v>58</v>
      </c>
      <c r="F61" s="130"/>
      <c r="G61" s="201" t="s">
        <v>103</v>
      </c>
      <c r="H61" s="201"/>
      <c r="I61" s="201"/>
      <c r="J61" s="201"/>
      <c r="K61" s="202"/>
      <c r="L61" s="202"/>
      <c r="M61" s="178" t="str">
        <f>IF($M$53="","※M51に講座名入力",$M$53)</f>
        <v>※M51に講座名入力</v>
      </c>
    </row>
    <row r="62" spans="2:16" ht="15.75" customHeight="1">
      <c r="B62" s="206"/>
      <c r="C62" s="207"/>
      <c r="D62" s="211"/>
      <c r="E62" s="213" t="s">
        <v>126</v>
      </c>
      <c r="F62" s="214"/>
      <c r="G62" s="214"/>
      <c r="H62" s="215"/>
      <c r="I62" s="139"/>
      <c r="J62" s="216" t="s">
        <v>109</v>
      </c>
      <c r="K62" s="216"/>
      <c r="L62" s="216"/>
      <c r="M62" s="183"/>
      <c r="N62" s="12"/>
    </row>
    <row r="63" spans="2:16" ht="15.75" customHeight="1" thickBot="1">
      <c r="B63" s="208"/>
      <c r="C63" s="209"/>
      <c r="D63" s="212"/>
      <c r="E63" s="217" t="s">
        <v>150</v>
      </c>
      <c r="F63" s="218"/>
      <c r="G63" s="218"/>
      <c r="H63" s="219"/>
      <c r="I63" s="145"/>
      <c r="J63" s="220" t="s">
        <v>109</v>
      </c>
      <c r="K63" s="220"/>
      <c r="L63" s="220"/>
      <c r="M63" s="183"/>
      <c r="N63" s="12"/>
    </row>
    <row r="64" spans="2:16" s="127" customFormat="1" ht="15.75" customHeight="1">
      <c r="B64" s="191" t="s">
        <v>153</v>
      </c>
      <c r="C64" s="192"/>
      <c r="D64" s="129">
        <f>F64*50000*1.1</f>
        <v>0</v>
      </c>
      <c r="E64" s="170" t="s">
        <v>58</v>
      </c>
      <c r="F64" s="130"/>
      <c r="G64" s="201" t="s">
        <v>103</v>
      </c>
      <c r="H64" s="201"/>
      <c r="I64" s="201"/>
      <c r="J64" s="201"/>
      <c r="K64" s="202"/>
      <c r="L64" s="202"/>
      <c r="M64" s="178" t="s">
        <v>161</v>
      </c>
      <c r="N64" s="128"/>
    </row>
    <row r="65" spans="2:14" ht="15.75" customHeight="1">
      <c r="B65" s="191" t="s">
        <v>154</v>
      </c>
      <c r="C65" s="192"/>
      <c r="D65" s="146">
        <f>F65*7000</f>
        <v>0</v>
      </c>
      <c r="E65" s="142" t="s">
        <v>88</v>
      </c>
      <c r="F65" s="143"/>
      <c r="G65" s="203" t="s">
        <v>93</v>
      </c>
      <c r="H65" s="203"/>
      <c r="I65" s="203"/>
      <c r="J65" s="203"/>
      <c r="K65" s="203"/>
      <c r="L65" s="203"/>
      <c r="M65" s="178" t="s">
        <v>182</v>
      </c>
      <c r="N65" s="25"/>
    </row>
    <row r="66" spans="2:14" ht="15" customHeight="1">
      <c r="B66" s="191" t="s">
        <v>155</v>
      </c>
      <c r="C66" s="192"/>
      <c r="D66" s="147">
        <f>ROUNDDOWN(SUM(D61:D64)*0.2,0)</f>
        <v>0</v>
      </c>
      <c r="E66" s="193" t="s">
        <v>193</v>
      </c>
      <c r="F66" s="193"/>
      <c r="G66" s="193"/>
      <c r="H66" s="193"/>
      <c r="I66" s="193"/>
      <c r="J66" s="193"/>
      <c r="K66" s="193"/>
      <c r="L66" s="193"/>
      <c r="M66" s="178" t="s">
        <v>161</v>
      </c>
    </row>
    <row r="67" spans="2:14" ht="15" customHeight="1">
      <c r="B67" s="191" t="s">
        <v>156</v>
      </c>
      <c r="C67" s="192"/>
      <c r="D67" s="147">
        <f>ROUNDDOWN((SUM(D61:D64)+D66)*0.3,0)</f>
        <v>0</v>
      </c>
      <c r="E67" s="193" t="s">
        <v>194</v>
      </c>
      <c r="F67" s="193"/>
      <c r="G67" s="193"/>
      <c r="H67" s="193"/>
      <c r="I67" s="193"/>
      <c r="J67" s="193"/>
      <c r="K67" s="193"/>
      <c r="L67" s="193"/>
      <c r="M67" s="178" t="s">
        <v>181</v>
      </c>
    </row>
    <row r="68" spans="2:14" ht="15" customHeight="1">
      <c r="B68" s="194" t="s">
        <v>99</v>
      </c>
      <c r="C68" s="195"/>
      <c r="D68" s="24">
        <f>SUM(D61:D67)</f>
        <v>0</v>
      </c>
      <c r="E68" s="196"/>
      <c r="F68" s="196"/>
      <c r="G68" s="196"/>
      <c r="H68" s="196"/>
      <c r="I68" s="196"/>
      <c r="J68" s="196"/>
      <c r="K68" s="196"/>
      <c r="L68" s="196"/>
    </row>
    <row r="69" spans="2:14" ht="17.100000000000001" customHeight="1" thickBot="1">
      <c r="E69" s="26"/>
      <c r="F69" s="26"/>
      <c r="G69" s="26"/>
      <c r="H69" s="26"/>
      <c r="I69" s="26"/>
      <c r="J69" s="26"/>
      <c r="K69" s="8"/>
      <c r="L69" s="8"/>
    </row>
    <row r="70" spans="2:14" ht="22.5" customHeight="1" thickTop="1" thickBot="1">
      <c r="B70" s="197" t="s">
        <v>98</v>
      </c>
      <c r="C70" s="198"/>
      <c r="D70" s="27">
        <f>D17+D28+D49+D57+D68</f>
        <v>0</v>
      </c>
      <c r="E70" s="199"/>
      <c r="F70" s="199"/>
      <c r="G70" s="199"/>
      <c r="H70" s="199"/>
      <c r="I70" s="199"/>
      <c r="J70" s="199"/>
      <c r="K70" s="199"/>
      <c r="L70" s="200"/>
    </row>
    <row r="71" spans="2:14" ht="24.95" customHeight="1" thickTop="1">
      <c r="E71" s="28"/>
      <c r="F71" s="29"/>
      <c r="G71" s="28"/>
      <c r="H71" s="28"/>
      <c r="I71" s="28"/>
      <c r="J71" s="28"/>
    </row>
    <row r="72" spans="2:14">
      <c r="B72" s="155" t="s">
        <v>91</v>
      </c>
      <c r="C72" s="127"/>
      <c r="D72" s="167"/>
      <c r="E72" s="13"/>
      <c r="F72" s="13"/>
      <c r="G72" s="13"/>
      <c r="H72" s="13"/>
      <c r="I72" s="13"/>
      <c r="J72" s="13"/>
    </row>
    <row r="73" spans="2:14">
      <c r="B73" s="128" t="str">
        <f>IF($M$53="","※M51に講座名入力",$M$53)</f>
        <v>※M51に講座名入力</v>
      </c>
      <c r="C73" s="186" t="s">
        <v>197</v>
      </c>
      <c r="D73" s="168">
        <f>SUMIF($M$11:$M$68,B73,$D$11:$D$68)</f>
        <v>0</v>
      </c>
      <c r="E73" s="13"/>
      <c r="F73" s="13"/>
      <c r="G73" s="13"/>
      <c r="H73" s="13"/>
      <c r="I73" s="159"/>
      <c r="J73" s="159"/>
      <c r="K73" s="155"/>
      <c r="L73" s="160"/>
    </row>
    <row r="74" spans="2:14">
      <c r="B74" s="155" t="s">
        <v>146</v>
      </c>
      <c r="C74" s="186"/>
      <c r="D74" s="168">
        <f t="shared" ref="D74:D81" si="0">SUMIF($M$11:$M$68,B74,$D$11:$D$68)</f>
        <v>0</v>
      </c>
      <c r="E74" s="13"/>
      <c r="F74" s="13"/>
      <c r="G74" s="13"/>
      <c r="H74" s="13"/>
      <c r="I74" s="161"/>
      <c r="J74" s="161"/>
      <c r="K74" s="162"/>
      <c r="L74" s="163"/>
    </row>
    <row r="75" spans="2:14">
      <c r="B75" s="155" t="s">
        <v>166</v>
      </c>
      <c r="C75" s="186"/>
      <c r="D75" s="168">
        <f t="shared" si="0"/>
        <v>0</v>
      </c>
      <c r="E75" s="13"/>
      <c r="F75" s="13"/>
      <c r="G75" s="13"/>
      <c r="H75" s="13"/>
      <c r="I75" s="161"/>
      <c r="J75" s="161"/>
      <c r="K75" s="162"/>
      <c r="L75" s="163"/>
    </row>
    <row r="76" spans="2:14">
      <c r="B76" s="155" t="s">
        <v>198</v>
      </c>
      <c r="C76" s="186"/>
      <c r="D76" s="168">
        <f t="shared" si="0"/>
        <v>0</v>
      </c>
      <c r="E76" s="13"/>
      <c r="F76" s="13"/>
      <c r="G76" s="13"/>
      <c r="H76" s="13"/>
      <c r="I76" s="13"/>
      <c r="J76" s="13"/>
    </row>
    <row r="77" spans="2:14">
      <c r="B77" s="155" t="s">
        <v>162</v>
      </c>
      <c r="C77" s="186"/>
      <c r="D77" s="168">
        <f t="shared" si="0"/>
        <v>0</v>
      </c>
      <c r="E77" s="13"/>
      <c r="F77" s="13"/>
      <c r="G77" s="13"/>
      <c r="H77" s="13"/>
      <c r="I77" s="13"/>
      <c r="J77" s="13"/>
    </row>
    <row r="78" spans="2:14">
      <c r="B78" s="185" t="str">
        <f>IF($M$33="","※M31に講座名入力",$M$33)</f>
        <v>※M31に講座名入力</v>
      </c>
      <c r="C78" s="186" t="s">
        <v>195</v>
      </c>
      <c r="D78" s="168">
        <f t="shared" si="0"/>
        <v>0</v>
      </c>
      <c r="E78" s="13"/>
      <c r="F78" s="13"/>
      <c r="G78" s="13"/>
      <c r="H78" s="13"/>
      <c r="I78" s="13"/>
      <c r="J78" s="13"/>
    </row>
    <row r="79" spans="2:14">
      <c r="B79" s="185" t="str">
        <f>IF($M$35="","※M33に講座名入力",$M$35)</f>
        <v>※M33に講座名入力</v>
      </c>
      <c r="C79" s="186" t="s">
        <v>177</v>
      </c>
      <c r="D79" s="168">
        <f t="shared" si="0"/>
        <v>0</v>
      </c>
      <c r="E79" s="13"/>
      <c r="F79" s="13"/>
      <c r="G79" s="13"/>
      <c r="H79" s="13"/>
      <c r="I79" s="13"/>
      <c r="J79" s="13"/>
    </row>
    <row r="80" spans="2:14">
      <c r="B80" s="155" t="s">
        <v>151</v>
      </c>
      <c r="C80" s="186"/>
      <c r="D80" s="168">
        <f t="shared" si="0"/>
        <v>0</v>
      </c>
      <c r="E80" s="13"/>
      <c r="F80" s="13"/>
      <c r="G80" s="13"/>
      <c r="H80" s="13"/>
      <c r="I80" s="13"/>
      <c r="J80" s="13"/>
    </row>
    <row r="81" spans="2:10">
      <c r="B81" s="155" t="s">
        <v>84</v>
      </c>
      <c r="C81" s="186"/>
      <c r="D81" s="168">
        <f t="shared" si="0"/>
        <v>0</v>
      </c>
      <c r="E81" s="13"/>
      <c r="F81" s="13"/>
      <c r="G81" s="13"/>
      <c r="H81" s="13"/>
      <c r="I81" s="13"/>
      <c r="J81" s="13"/>
    </row>
    <row r="82" spans="2:10">
      <c r="B82" s="155" t="s">
        <v>92</v>
      </c>
      <c r="C82" s="127"/>
      <c r="D82" s="168">
        <f>SUM(D73:D81)</f>
        <v>0</v>
      </c>
      <c r="E82" s="13"/>
      <c r="F82" s="13"/>
      <c r="G82" s="13"/>
      <c r="H82" s="13"/>
      <c r="I82" s="13"/>
      <c r="J82" s="13"/>
    </row>
  </sheetData>
  <mergeCells count="116">
    <mergeCell ref="B1:L1"/>
    <mergeCell ref="C3:L3"/>
    <mergeCell ref="C4:L4"/>
    <mergeCell ref="C5:L5"/>
    <mergeCell ref="C6:L6"/>
    <mergeCell ref="E7:G7"/>
    <mergeCell ref="B15:C15"/>
    <mergeCell ref="E15:L15"/>
    <mergeCell ref="B16:C16"/>
    <mergeCell ref="E16:L16"/>
    <mergeCell ref="B14:C14"/>
    <mergeCell ref="B17:C17"/>
    <mergeCell ref="B18:J18"/>
    <mergeCell ref="B13:C13"/>
    <mergeCell ref="E13:L13"/>
    <mergeCell ref="B10:C10"/>
    <mergeCell ref="E10:L10"/>
    <mergeCell ref="B11:C11"/>
    <mergeCell ref="E11:L11"/>
    <mergeCell ref="B12:C12"/>
    <mergeCell ref="E12:L12"/>
    <mergeCell ref="E14:L14"/>
    <mergeCell ref="B23:C23"/>
    <mergeCell ref="E23:L23"/>
    <mergeCell ref="B24:C24"/>
    <mergeCell ref="E24:L24"/>
    <mergeCell ref="B26:C26"/>
    <mergeCell ref="E26:L26"/>
    <mergeCell ref="B20:C20"/>
    <mergeCell ref="E20:L20"/>
    <mergeCell ref="B21:C21"/>
    <mergeCell ref="E21:L21"/>
    <mergeCell ref="B22:C22"/>
    <mergeCell ref="E22:L22"/>
    <mergeCell ref="B25:C25"/>
    <mergeCell ref="E25:L25"/>
    <mergeCell ref="B31:C31"/>
    <mergeCell ref="E31:L31"/>
    <mergeCell ref="B32:C32"/>
    <mergeCell ref="G32:L32"/>
    <mergeCell ref="B33:C33"/>
    <mergeCell ref="G33:L33"/>
    <mergeCell ref="B27:C27"/>
    <mergeCell ref="E27:L27"/>
    <mergeCell ref="B28:C28"/>
    <mergeCell ref="E28:L28"/>
    <mergeCell ref="B30:C30"/>
    <mergeCell ref="E30:J30"/>
    <mergeCell ref="B34:C34"/>
    <mergeCell ref="J34:L34"/>
    <mergeCell ref="F35:H35"/>
    <mergeCell ref="J35:L35"/>
    <mergeCell ref="B36:C38"/>
    <mergeCell ref="D36:D38"/>
    <mergeCell ref="E36:G36"/>
    <mergeCell ref="J36:L36"/>
    <mergeCell ref="E37:G37"/>
    <mergeCell ref="J37:L37"/>
    <mergeCell ref="E38:G38"/>
    <mergeCell ref="J38:L38"/>
    <mergeCell ref="B39:C39"/>
    <mergeCell ref="G39:L39"/>
    <mergeCell ref="B40:C42"/>
    <mergeCell ref="D40:D42"/>
    <mergeCell ref="E40:G40"/>
    <mergeCell ref="J40:L40"/>
    <mergeCell ref="B44:C44"/>
    <mergeCell ref="E44:L44"/>
    <mergeCell ref="B45:C45"/>
    <mergeCell ref="E45:L45"/>
    <mergeCell ref="B46:C46"/>
    <mergeCell ref="G46:L46"/>
    <mergeCell ref="E41:G41"/>
    <mergeCell ref="J41:L41"/>
    <mergeCell ref="E42:G42"/>
    <mergeCell ref="J42:L42"/>
    <mergeCell ref="B43:C43"/>
    <mergeCell ref="E43:L43"/>
    <mergeCell ref="B52:C52"/>
    <mergeCell ref="E52:L52"/>
    <mergeCell ref="B53:C53"/>
    <mergeCell ref="B54:C54"/>
    <mergeCell ref="B55:C55"/>
    <mergeCell ref="B56:C56"/>
    <mergeCell ref="B47:C47"/>
    <mergeCell ref="E47:L47"/>
    <mergeCell ref="B48:C48"/>
    <mergeCell ref="E48:L48"/>
    <mergeCell ref="B49:C49"/>
    <mergeCell ref="E49:L49"/>
    <mergeCell ref="B61:C63"/>
    <mergeCell ref="D61:D63"/>
    <mergeCell ref="G61:L61"/>
    <mergeCell ref="E62:H62"/>
    <mergeCell ref="J62:L62"/>
    <mergeCell ref="E63:H63"/>
    <mergeCell ref="J63:L63"/>
    <mergeCell ref="B57:C57"/>
    <mergeCell ref="E57:L57"/>
    <mergeCell ref="B58:J58"/>
    <mergeCell ref="B59:C59"/>
    <mergeCell ref="D59:J59"/>
    <mergeCell ref="B60:C60"/>
    <mergeCell ref="E60:L60"/>
    <mergeCell ref="B67:C67"/>
    <mergeCell ref="E67:L67"/>
    <mergeCell ref="B68:C68"/>
    <mergeCell ref="E68:L68"/>
    <mergeCell ref="B70:C70"/>
    <mergeCell ref="E70:L70"/>
    <mergeCell ref="B64:C64"/>
    <mergeCell ref="G64:L64"/>
    <mergeCell ref="B65:C65"/>
    <mergeCell ref="G65:L65"/>
    <mergeCell ref="B66:C66"/>
    <mergeCell ref="E66:L66"/>
  </mergeCells>
  <phoneticPr fontId="1"/>
  <conditionalFormatting sqref="B11:L13 B15:D16 B14 D14:L14">
    <cfRule type="expression" dxfId="11" priority="3">
      <formula>$C$7&lt;&gt;"新規契約"</formula>
    </cfRule>
  </conditionalFormatting>
  <conditionalFormatting sqref="B21:L27">
    <cfRule type="expression" dxfId="10" priority="1">
      <formula>OR($C$7="第2四半期精算",$C$7="第3四半期精算",$C$7="第4四半期精算")</formula>
    </cfRule>
  </conditionalFormatting>
  <conditionalFormatting sqref="B33:L34">
    <cfRule type="expression" dxfId="9" priority="7">
      <formula>OR($C$7="第1四半期精算",$C$7="第2四半期精算",$C$7="第3四半期精算")</formula>
    </cfRule>
  </conditionalFormatting>
  <conditionalFormatting sqref="D43">
    <cfRule type="notContainsBlanks" dxfId="8" priority="4">
      <formula>LEN(TRIM(D43))&gt;0</formula>
    </cfRule>
  </conditionalFormatting>
  <conditionalFormatting sqref="D82">
    <cfRule type="expression" dxfId="7" priority="5">
      <formula>$D$70&lt;&gt;$D$82</formula>
    </cfRule>
  </conditionalFormatting>
  <conditionalFormatting sqref="E15:L16">
    <cfRule type="expression" dxfId="6" priority="2">
      <formula>OR($C$7="第2四半期精算",$C$7="第3四半期精算",$C$7="第4四半期精算")</formula>
    </cfRule>
  </conditionalFormatting>
  <conditionalFormatting sqref="M32:M35 M53">
    <cfRule type="containsBlanks" dxfId="5" priority="6">
      <formula>LEN(TRIM(M32))=0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"検査部,放射線部"</formula1>
    </dataValidation>
    <dataValidation type="list" allowBlank="1" showInputMessage="1" showErrorMessage="1" sqref="M34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68" orientation="portrait" horizontalDpi="300" verticalDpi="300" r:id="rId1"/>
  <headerFooter alignWithMargins="0">
    <oddHeader>&amp;L【浜医様式Mk2-2(10_1）】</oddHeader>
  </headerFooter>
  <rowBreaks count="1" manualBreakCount="1">
    <brk id="7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K3" sqref="K3"/>
    </sheetView>
  </sheetViews>
  <sheetFormatPr defaultRowHeight="18.75"/>
  <cols>
    <col min="1" max="2" width="9" style="31"/>
    <col min="3" max="14" width="7" style="31" customWidth="1"/>
    <col min="15" max="17" width="6.625" style="31" customWidth="1"/>
    <col min="18" max="16384" width="9" style="31"/>
  </cols>
  <sheetData>
    <row r="1" spans="1:14" ht="24">
      <c r="A1" s="30" t="s">
        <v>139</v>
      </c>
    </row>
    <row r="3" spans="1:14" ht="23.25" customHeight="1">
      <c r="C3" s="324" t="s">
        <v>0</v>
      </c>
      <c r="D3" s="324"/>
      <c r="E3" s="324"/>
    </row>
    <row r="4" spans="1:14" ht="13.5" customHeight="1">
      <c r="F4" s="309" t="s">
        <v>1</v>
      </c>
      <c r="G4" s="310"/>
      <c r="H4" s="311"/>
    </row>
    <row r="5" spans="1:14" ht="13.5" customHeight="1">
      <c r="F5" s="312"/>
      <c r="G5" s="313"/>
      <c r="H5" s="314"/>
    </row>
    <row r="6" spans="1:14" ht="13.5" customHeight="1">
      <c r="F6" s="312"/>
      <c r="G6" s="313"/>
      <c r="H6" s="314"/>
    </row>
    <row r="7" spans="1:14" ht="13.5" customHeight="1">
      <c r="F7" s="312"/>
      <c r="G7" s="313"/>
      <c r="H7" s="314"/>
    </row>
    <row r="8" spans="1:14" ht="13.5" customHeight="1">
      <c r="F8" s="312"/>
      <c r="G8" s="313"/>
      <c r="H8" s="314"/>
    </row>
    <row r="9" spans="1:14" ht="13.5" customHeight="1">
      <c r="F9" s="312"/>
      <c r="G9" s="313"/>
      <c r="H9" s="314"/>
    </row>
    <row r="10" spans="1:14" ht="13.5" customHeight="1">
      <c r="F10" s="312"/>
      <c r="G10" s="313"/>
      <c r="H10" s="314"/>
    </row>
    <row r="11" spans="1:14" ht="13.5" customHeight="1">
      <c r="F11" s="312"/>
      <c r="G11" s="313"/>
      <c r="H11" s="314"/>
    </row>
    <row r="12" spans="1:14" ht="13.5" customHeight="1">
      <c r="F12" s="312"/>
      <c r="G12" s="313"/>
      <c r="H12" s="314"/>
    </row>
    <row r="13" spans="1:14" ht="13.5" customHeight="1">
      <c r="F13" s="312"/>
      <c r="G13" s="313"/>
      <c r="H13" s="314"/>
    </row>
    <row r="14" spans="1:14" ht="13.5" customHeight="1">
      <c r="F14" s="312"/>
      <c r="G14" s="313"/>
      <c r="H14" s="314"/>
    </row>
    <row r="15" spans="1:14" ht="13.5" customHeight="1">
      <c r="B15" s="32"/>
      <c r="C15" s="32"/>
      <c r="D15" s="32"/>
      <c r="F15" s="312"/>
      <c r="G15" s="313"/>
      <c r="H15" s="314"/>
      <c r="I15" s="303" t="s">
        <v>2</v>
      </c>
      <c r="J15" s="303"/>
      <c r="K15" s="304"/>
      <c r="L15" s="294" t="s">
        <v>3</v>
      </c>
      <c r="M15" s="295"/>
      <c r="N15" s="296"/>
    </row>
    <row r="16" spans="1:14" ht="13.5" customHeight="1">
      <c r="B16" s="32"/>
      <c r="C16" s="32"/>
      <c r="D16" s="32"/>
      <c r="F16" s="312"/>
      <c r="G16" s="313"/>
      <c r="H16" s="314"/>
      <c r="I16" s="305"/>
      <c r="J16" s="305"/>
      <c r="K16" s="306"/>
      <c r="L16" s="297"/>
      <c r="M16" s="298"/>
      <c r="N16" s="299"/>
    </row>
    <row r="17" spans="1:18" ht="13.5" customHeight="1">
      <c r="B17" s="293" t="s">
        <v>4</v>
      </c>
      <c r="C17" s="33"/>
      <c r="D17" s="33"/>
      <c r="F17" s="315"/>
      <c r="G17" s="316"/>
      <c r="H17" s="317"/>
      <c r="I17" s="307"/>
      <c r="J17" s="307"/>
      <c r="K17" s="308"/>
      <c r="L17" s="300"/>
      <c r="M17" s="301"/>
      <c r="N17" s="302"/>
      <c r="O17" s="293" t="s">
        <v>5</v>
      </c>
    </row>
    <row r="18" spans="1:18" ht="22.5" customHeight="1">
      <c r="B18" s="293"/>
      <c r="C18" s="33"/>
      <c r="D18" s="33"/>
      <c r="F18" s="325" t="s">
        <v>52</v>
      </c>
      <c r="G18" s="326"/>
      <c r="H18" s="326"/>
      <c r="I18" s="326"/>
      <c r="J18" s="326"/>
      <c r="K18" s="326"/>
      <c r="L18" s="326"/>
      <c r="M18" s="326"/>
      <c r="N18" s="327"/>
      <c r="O18" s="293"/>
    </row>
    <row r="19" spans="1:18">
      <c r="B19" s="293"/>
      <c r="C19" s="33"/>
      <c r="D19" s="33"/>
      <c r="O19" s="293"/>
    </row>
    <row r="20" spans="1:18">
      <c r="B20" s="293"/>
      <c r="C20" s="33"/>
      <c r="D20" s="33"/>
      <c r="O20" s="293"/>
    </row>
    <row r="21" spans="1:18" ht="19.5" thickBot="1">
      <c r="F21" s="34" t="s">
        <v>6</v>
      </c>
      <c r="G21" s="35"/>
      <c r="H21" s="35"/>
      <c r="I21" s="34" t="s">
        <v>7</v>
      </c>
      <c r="L21" s="34" t="s">
        <v>8</v>
      </c>
    </row>
    <row r="22" spans="1:18" ht="19.5" thickBot="1">
      <c r="A22" s="36"/>
      <c r="B22" s="36"/>
      <c r="C22" s="36"/>
      <c r="D22" s="36"/>
      <c r="E22" s="37" t="s">
        <v>14</v>
      </c>
      <c r="F22" s="36"/>
      <c r="G22" s="37"/>
      <c r="H22" s="38">
        <f>ROUNDDOWN(N22*1/3,0)</f>
        <v>0</v>
      </c>
      <c r="I22" s="39"/>
      <c r="J22" s="40"/>
      <c r="K22" s="38">
        <f>H22*2</f>
        <v>0</v>
      </c>
      <c r="L22" s="39"/>
      <c r="M22" s="40"/>
      <c r="N22" s="41"/>
      <c r="O22" s="36"/>
      <c r="P22" s="36"/>
      <c r="Q22" s="36"/>
    </row>
    <row r="23" spans="1:18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8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40"/>
      <c r="O24" s="36"/>
      <c r="P24" s="36"/>
      <c r="Q24" s="36"/>
    </row>
    <row r="25" spans="1:18">
      <c r="A25" s="36"/>
      <c r="B25" s="40" t="s">
        <v>53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1:18" ht="13.5" customHeight="1">
      <c r="A26" s="36"/>
      <c r="B26" s="36"/>
      <c r="C26" s="318" t="s">
        <v>21</v>
      </c>
      <c r="D26" s="319"/>
      <c r="E26" s="320"/>
      <c r="F26" s="318" t="s">
        <v>22</v>
      </c>
      <c r="G26" s="319"/>
      <c r="H26" s="320"/>
      <c r="I26" s="318" t="s">
        <v>23</v>
      </c>
      <c r="J26" s="319"/>
      <c r="K26" s="320"/>
      <c r="L26" s="318" t="s">
        <v>24</v>
      </c>
      <c r="M26" s="319"/>
      <c r="N26" s="320"/>
      <c r="O26" s="318" t="s">
        <v>29</v>
      </c>
      <c r="P26" s="319"/>
      <c r="Q26" s="320"/>
    </row>
    <row r="27" spans="1:18" ht="13.5" customHeight="1">
      <c r="A27" s="36"/>
      <c r="B27" s="36"/>
      <c r="C27" s="321"/>
      <c r="D27" s="322"/>
      <c r="E27" s="323"/>
      <c r="F27" s="321"/>
      <c r="G27" s="322"/>
      <c r="H27" s="323"/>
      <c r="I27" s="321"/>
      <c r="J27" s="322"/>
      <c r="K27" s="323"/>
      <c r="L27" s="321"/>
      <c r="M27" s="322"/>
      <c r="N27" s="323"/>
      <c r="O27" s="321"/>
      <c r="P27" s="322"/>
      <c r="Q27" s="323"/>
      <c r="R27" s="42" t="s">
        <v>50</v>
      </c>
    </row>
    <row r="28" spans="1:18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43"/>
      <c r="P28" s="36"/>
      <c r="Q28" s="36"/>
    </row>
    <row r="29" spans="1:18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3"/>
      <c r="P29" s="36"/>
      <c r="Q29" s="36"/>
    </row>
    <row r="30" spans="1:18">
      <c r="A30" s="36"/>
      <c r="B30" s="36"/>
      <c r="C30" s="44" t="s">
        <v>25</v>
      </c>
      <c r="D30" s="45"/>
      <c r="E30" s="45"/>
      <c r="F30" s="44" t="s">
        <v>26</v>
      </c>
      <c r="G30" s="36"/>
      <c r="H30" s="36"/>
      <c r="I30" s="44" t="s">
        <v>27</v>
      </c>
      <c r="J30" s="36"/>
      <c r="K30" s="36"/>
      <c r="L30" s="44" t="s">
        <v>28</v>
      </c>
      <c r="M30" s="36"/>
      <c r="N30" s="36"/>
      <c r="O30" s="44" t="s">
        <v>30</v>
      </c>
      <c r="P30" s="36"/>
      <c r="Q30" s="36"/>
    </row>
    <row r="31" spans="1:18">
      <c r="A31" s="36"/>
      <c r="B31" s="46">
        <f>N22</f>
        <v>0</v>
      </c>
      <c r="C31" s="40"/>
      <c r="D31" s="40"/>
      <c r="E31" s="46">
        <f>B31+($N$22-$K$22)</f>
        <v>0</v>
      </c>
      <c r="F31" s="40"/>
      <c r="G31" s="40"/>
      <c r="H31" s="46">
        <f>E31+($N$22-$K$22)</f>
        <v>0</v>
      </c>
      <c r="I31" s="40"/>
      <c r="J31" s="40"/>
      <c r="K31" s="46">
        <f>H31+($N$22-$K$22)</f>
        <v>0</v>
      </c>
      <c r="L31" s="40"/>
      <c r="M31" s="40"/>
      <c r="N31" s="46">
        <f>K31+($N$22-$K$22)</f>
        <v>0</v>
      </c>
      <c r="O31" s="36"/>
      <c r="P31" s="36"/>
      <c r="Q31" s="36"/>
      <c r="R31" s="47"/>
    </row>
    <row r="32" spans="1:18">
      <c r="R32" s="48"/>
    </row>
    <row r="33" spans="2:20">
      <c r="R33" s="49"/>
    </row>
    <row r="35" spans="2:20" ht="19.5">
      <c r="B35" s="333" t="s">
        <v>65</v>
      </c>
      <c r="C35" s="333"/>
      <c r="D35" s="333"/>
      <c r="E35" s="333" t="s">
        <v>56</v>
      </c>
      <c r="F35" s="359"/>
      <c r="G35" s="359" t="s">
        <v>63</v>
      </c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1"/>
    </row>
    <row r="36" spans="2:20" ht="20.25" customHeight="1">
      <c r="B36" s="328" t="s">
        <v>66</v>
      </c>
      <c r="C36" s="328"/>
      <c r="D36" s="328"/>
      <c r="E36" s="334">
        <f>SUM(G36:H39)</f>
        <v>0</v>
      </c>
      <c r="F36" s="335"/>
      <c r="G36" s="364">
        <f>L36*$O$36*Q36*6000*0.8*1.1</f>
        <v>0</v>
      </c>
      <c r="H36" s="365"/>
      <c r="I36" s="362" t="s">
        <v>57</v>
      </c>
      <c r="J36" s="363"/>
      <c r="K36" s="118" t="s">
        <v>58</v>
      </c>
      <c r="L36" s="121"/>
      <c r="M36" s="336" t="s">
        <v>64</v>
      </c>
      <c r="N36" s="337"/>
      <c r="O36" s="370"/>
      <c r="P36" s="50" t="s">
        <v>59</v>
      </c>
      <c r="Q36" s="51">
        <v>0.7</v>
      </c>
      <c r="R36" s="351" t="s">
        <v>142</v>
      </c>
      <c r="S36" s="352"/>
    </row>
    <row r="37" spans="2:20" ht="19.5">
      <c r="B37" s="328"/>
      <c r="C37" s="328"/>
      <c r="D37" s="328"/>
      <c r="E37" s="334"/>
      <c r="F37" s="335"/>
      <c r="G37" s="366">
        <f>L37*$O$36*Q37*6000*0.8*1.1</f>
        <v>0</v>
      </c>
      <c r="H37" s="367"/>
      <c r="I37" s="342" t="s">
        <v>60</v>
      </c>
      <c r="J37" s="343"/>
      <c r="K37" s="119" t="s">
        <v>58</v>
      </c>
      <c r="L37" s="122"/>
      <c r="M37" s="338"/>
      <c r="N37" s="339"/>
      <c r="O37" s="371"/>
      <c r="P37" s="52" t="s">
        <v>59</v>
      </c>
      <c r="Q37" s="53">
        <v>0.15</v>
      </c>
      <c r="R37" s="353"/>
      <c r="S37" s="354"/>
    </row>
    <row r="38" spans="2:20" ht="19.5">
      <c r="B38" s="328"/>
      <c r="C38" s="328"/>
      <c r="D38" s="328"/>
      <c r="E38" s="334"/>
      <c r="F38" s="335"/>
      <c r="G38" s="364">
        <f>L38*$O$36*Q38*6000*0.8*1.1</f>
        <v>0</v>
      </c>
      <c r="H38" s="365"/>
      <c r="I38" s="362" t="s">
        <v>61</v>
      </c>
      <c r="J38" s="363"/>
      <c r="K38" s="119" t="s">
        <v>58</v>
      </c>
      <c r="L38" s="122"/>
      <c r="M38" s="338"/>
      <c r="N38" s="339"/>
      <c r="O38" s="371"/>
      <c r="P38" s="52" t="s">
        <v>59</v>
      </c>
      <c r="Q38" s="53">
        <v>0.15</v>
      </c>
      <c r="R38" s="353"/>
      <c r="S38" s="354"/>
    </row>
    <row r="39" spans="2:20" ht="19.5">
      <c r="B39" s="328"/>
      <c r="C39" s="328"/>
      <c r="D39" s="328"/>
      <c r="E39" s="334"/>
      <c r="F39" s="335"/>
      <c r="G39" s="368">
        <f>L39*$O$36*Q39*6000*0.8*1.1</f>
        <v>0</v>
      </c>
      <c r="H39" s="369"/>
      <c r="I39" s="349" t="s">
        <v>62</v>
      </c>
      <c r="J39" s="350"/>
      <c r="K39" s="120" t="s">
        <v>58</v>
      </c>
      <c r="L39" s="123"/>
      <c r="M39" s="340"/>
      <c r="N39" s="341"/>
      <c r="O39" s="372"/>
      <c r="P39" s="54" t="s">
        <v>59</v>
      </c>
      <c r="Q39" s="55">
        <v>0.1</v>
      </c>
      <c r="R39" s="355"/>
      <c r="S39" s="356"/>
    </row>
    <row r="40" spans="2:20" ht="19.5">
      <c r="B40" s="328" t="s">
        <v>67</v>
      </c>
      <c r="C40" s="328"/>
      <c r="D40" s="328"/>
      <c r="E40" s="334">
        <f>SUM(G40:H43)</f>
        <v>0</v>
      </c>
      <c r="F40" s="335"/>
      <c r="G40" s="329">
        <f>L40*$O$40*Q40*3000*0.8*1.1</f>
        <v>0</v>
      </c>
      <c r="H40" s="330"/>
      <c r="I40" s="331" t="s">
        <v>57</v>
      </c>
      <c r="J40" s="332"/>
      <c r="K40" s="56" t="s">
        <v>58</v>
      </c>
      <c r="L40" s="74">
        <f>L36</f>
        <v>0</v>
      </c>
      <c r="M40" s="336" t="s">
        <v>64</v>
      </c>
      <c r="N40" s="337"/>
      <c r="O40" s="357">
        <f>O36</f>
        <v>0</v>
      </c>
      <c r="P40" s="57" t="s">
        <v>59</v>
      </c>
      <c r="Q40" s="51">
        <v>0.7</v>
      </c>
      <c r="R40" s="351" t="s">
        <v>157</v>
      </c>
      <c r="S40" s="352"/>
      <c r="T40" s="58"/>
    </row>
    <row r="41" spans="2:20" ht="19.5">
      <c r="B41" s="328"/>
      <c r="C41" s="328"/>
      <c r="D41" s="328"/>
      <c r="E41" s="334"/>
      <c r="F41" s="335"/>
      <c r="G41" s="329">
        <f>L41*$O$40*Q41*3000*0.8*1.1</f>
        <v>0</v>
      </c>
      <c r="H41" s="330"/>
      <c r="I41" s="342" t="s">
        <v>60</v>
      </c>
      <c r="J41" s="343"/>
      <c r="K41" s="59" t="s">
        <v>58</v>
      </c>
      <c r="L41" s="75">
        <f t="shared" ref="L41:L43" si="0">L37</f>
        <v>0</v>
      </c>
      <c r="M41" s="338"/>
      <c r="N41" s="339"/>
      <c r="O41" s="357"/>
      <c r="P41" s="60" t="s">
        <v>59</v>
      </c>
      <c r="Q41" s="53">
        <v>0.15</v>
      </c>
      <c r="R41" s="353"/>
      <c r="S41" s="354"/>
    </row>
    <row r="42" spans="2:20" ht="19.5">
      <c r="B42" s="328"/>
      <c r="C42" s="328"/>
      <c r="D42" s="328"/>
      <c r="E42" s="334"/>
      <c r="F42" s="335"/>
      <c r="G42" s="329">
        <f>L42*$O$40*Q42*3000*0.8*1.1</f>
        <v>0</v>
      </c>
      <c r="H42" s="330"/>
      <c r="I42" s="342" t="s">
        <v>61</v>
      </c>
      <c r="J42" s="343"/>
      <c r="K42" s="59" t="s">
        <v>58</v>
      </c>
      <c r="L42" s="75">
        <f t="shared" si="0"/>
        <v>0</v>
      </c>
      <c r="M42" s="338"/>
      <c r="N42" s="339"/>
      <c r="O42" s="357"/>
      <c r="P42" s="60" t="s">
        <v>59</v>
      </c>
      <c r="Q42" s="53">
        <v>0.15</v>
      </c>
      <c r="R42" s="353"/>
      <c r="S42" s="354"/>
    </row>
    <row r="43" spans="2:20" ht="19.5">
      <c r="B43" s="328"/>
      <c r="C43" s="328"/>
      <c r="D43" s="328"/>
      <c r="E43" s="334"/>
      <c r="F43" s="335"/>
      <c r="G43" s="347">
        <f>L43*$O$40*Q43*3000*0.8*1.1</f>
        <v>0</v>
      </c>
      <c r="H43" s="348"/>
      <c r="I43" s="349" t="s">
        <v>62</v>
      </c>
      <c r="J43" s="350"/>
      <c r="K43" s="61" t="s">
        <v>58</v>
      </c>
      <c r="L43" s="76">
        <f t="shared" si="0"/>
        <v>0</v>
      </c>
      <c r="M43" s="340"/>
      <c r="N43" s="341"/>
      <c r="O43" s="358"/>
      <c r="P43" s="62" t="s">
        <v>59</v>
      </c>
      <c r="Q43" s="55">
        <v>0.1</v>
      </c>
      <c r="R43" s="355"/>
      <c r="S43" s="356"/>
    </row>
    <row r="44" spans="2:20" ht="32.25" customHeight="1">
      <c r="B44" s="328" t="s">
        <v>68</v>
      </c>
      <c r="C44" s="328"/>
      <c r="D44" s="328"/>
      <c r="E44" s="334">
        <f>(E36+E40)*0.2</f>
        <v>0</v>
      </c>
      <c r="F44" s="334"/>
      <c r="G44" s="344" t="s">
        <v>70</v>
      </c>
      <c r="H44" s="345"/>
      <c r="I44" s="345"/>
      <c r="J44" s="345"/>
      <c r="K44" s="345"/>
      <c r="L44" s="345"/>
      <c r="M44" s="63"/>
      <c r="N44" s="63"/>
      <c r="O44" s="64"/>
      <c r="P44" s="64"/>
      <c r="Q44" s="65"/>
      <c r="R44" s="64"/>
      <c r="S44" s="66"/>
    </row>
    <row r="45" spans="2:20" ht="32.25" customHeight="1">
      <c r="B45" s="328" t="s">
        <v>69</v>
      </c>
      <c r="C45" s="328"/>
      <c r="D45" s="328"/>
      <c r="E45" s="334">
        <f>ROUNDDOWN((E36+E40+E44)*0.3,0)</f>
        <v>0</v>
      </c>
      <c r="F45" s="334"/>
      <c r="G45" s="346" t="s">
        <v>71</v>
      </c>
      <c r="H45" s="346"/>
      <c r="I45" s="346"/>
      <c r="J45" s="346"/>
      <c r="K45" s="346"/>
      <c r="L45" s="346"/>
      <c r="M45" s="67"/>
      <c r="N45" s="68"/>
      <c r="O45" s="69"/>
      <c r="P45" s="69"/>
      <c r="Q45" s="69"/>
      <c r="R45" s="69"/>
      <c r="S45" s="70"/>
      <c r="T45" s="71"/>
    </row>
    <row r="46" spans="2:20" ht="32.25" customHeight="1">
      <c r="B46" s="328" t="s">
        <v>96</v>
      </c>
      <c r="C46" s="328"/>
      <c r="D46" s="328"/>
      <c r="E46" s="334">
        <f>E36+E40+E44+E45</f>
        <v>0</v>
      </c>
      <c r="F46" s="334"/>
      <c r="G46" s="72"/>
      <c r="H46" s="67"/>
      <c r="I46" s="67"/>
      <c r="J46" s="67"/>
      <c r="K46" s="67"/>
      <c r="L46" s="67"/>
      <c r="M46" s="67"/>
      <c r="N46" s="67"/>
      <c r="O46" s="73"/>
      <c r="P46" s="73"/>
      <c r="Q46" s="73"/>
      <c r="R46" s="73"/>
      <c r="S46" s="66"/>
    </row>
  </sheetData>
  <sheetProtection sheet="1" objects="1" scenarios="1"/>
  <mergeCells count="49">
    <mergeCell ref="R40:S43"/>
    <mergeCell ref="R36:S39"/>
    <mergeCell ref="O40:O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B46:D46"/>
    <mergeCell ref="E46:F46"/>
    <mergeCell ref="G41:H41"/>
    <mergeCell ref="E40:F43"/>
    <mergeCell ref="E44:F44"/>
    <mergeCell ref="B44:D44"/>
    <mergeCell ref="B40:D43"/>
    <mergeCell ref="G44:L44"/>
    <mergeCell ref="G45:L45"/>
    <mergeCell ref="G43:H43"/>
    <mergeCell ref="I43:J43"/>
    <mergeCell ref="B45:D45"/>
    <mergeCell ref="E45:F45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G42:H42"/>
    <mergeCell ref="I42:J42"/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</mergeCells>
  <phoneticPr fontId="1"/>
  <conditionalFormatting sqref="N22 O36:O39">
    <cfRule type="containsBlanks" dxfId="4" priority="5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&amp;L【浜医様式Mk2-2(10_1)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G2" sqref="G2"/>
    </sheetView>
  </sheetViews>
  <sheetFormatPr defaultRowHeight="18.75"/>
  <cols>
    <col min="1" max="2" width="9" style="40"/>
    <col min="3" max="17" width="7" style="40" customWidth="1"/>
    <col min="18" max="18" width="7.125" style="40" customWidth="1"/>
    <col min="19" max="20" width="6.625" style="40" customWidth="1"/>
    <col min="21" max="16384" width="9" style="40"/>
  </cols>
  <sheetData>
    <row r="1" spans="1:18" ht="24">
      <c r="A1" s="77" t="s">
        <v>140</v>
      </c>
    </row>
    <row r="3" spans="1:18" ht="23.25" customHeight="1">
      <c r="C3" s="412" t="s">
        <v>0</v>
      </c>
      <c r="D3" s="412"/>
      <c r="E3" s="412"/>
    </row>
    <row r="4" spans="1:18" ht="13.5" customHeight="1">
      <c r="F4" s="390" t="s">
        <v>9</v>
      </c>
      <c r="G4" s="391"/>
      <c r="H4" s="392"/>
    </row>
    <row r="5" spans="1:18" ht="13.5" customHeight="1">
      <c r="F5" s="393"/>
      <c r="G5" s="394"/>
      <c r="H5" s="395"/>
    </row>
    <row r="6" spans="1:18" ht="13.5" customHeight="1">
      <c r="F6" s="393"/>
      <c r="G6" s="394"/>
      <c r="H6" s="395"/>
    </row>
    <row r="7" spans="1:18" ht="13.5" customHeight="1">
      <c r="F7" s="393"/>
      <c r="G7" s="394"/>
      <c r="H7" s="395"/>
    </row>
    <row r="8" spans="1:18" ht="13.5" customHeight="1">
      <c r="F8" s="393"/>
      <c r="G8" s="394"/>
      <c r="H8" s="395"/>
    </row>
    <row r="9" spans="1:18" ht="13.5" customHeight="1">
      <c r="F9" s="393"/>
      <c r="G9" s="394"/>
      <c r="H9" s="395"/>
      <c r="I9" s="400" t="s">
        <v>10</v>
      </c>
      <c r="J9" s="401"/>
      <c r="K9" s="402"/>
    </row>
    <row r="10" spans="1:18" ht="13.5" customHeight="1">
      <c r="F10" s="393"/>
      <c r="G10" s="394"/>
      <c r="H10" s="395"/>
      <c r="I10" s="403"/>
      <c r="J10" s="404"/>
      <c r="K10" s="405"/>
    </row>
    <row r="11" spans="1:18" ht="13.5" customHeight="1">
      <c r="B11" s="43"/>
      <c r="C11" s="43"/>
      <c r="D11" s="43"/>
      <c r="F11" s="393"/>
      <c r="G11" s="394"/>
      <c r="H11" s="395"/>
      <c r="I11" s="403"/>
      <c r="J11" s="404"/>
      <c r="K11" s="405"/>
      <c r="L11" s="396" t="s">
        <v>11</v>
      </c>
      <c r="M11" s="396"/>
      <c r="N11" s="397"/>
      <c r="O11" s="78"/>
      <c r="P11" s="79"/>
      <c r="Q11" s="79"/>
    </row>
    <row r="12" spans="1:18" ht="13.5" customHeight="1">
      <c r="B12" s="43"/>
      <c r="C12" s="43"/>
      <c r="D12" s="43"/>
      <c r="F12" s="393"/>
      <c r="G12" s="394"/>
      <c r="H12" s="395"/>
      <c r="I12" s="403"/>
      <c r="J12" s="404"/>
      <c r="K12" s="405"/>
      <c r="L12" s="398"/>
      <c r="M12" s="398"/>
      <c r="N12" s="399"/>
      <c r="O12" s="377" t="s">
        <v>12</v>
      </c>
      <c r="P12" s="378"/>
      <c r="Q12" s="379"/>
    </row>
    <row r="13" spans="1:18" ht="13.5" customHeight="1">
      <c r="B13" s="383" t="s">
        <v>4</v>
      </c>
      <c r="C13" s="80"/>
      <c r="D13" s="80"/>
      <c r="F13" s="393"/>
      <c r="G13" s="394"/>
      <c r="H13" s="395"/>
      <c r="I13" s="403"/>
      <c r="J13" s="404"/>
      <c r="K13" s="405"/>
      <c r="L13" s="398"/>
      <c r="M13" s="398"/>
      <c r="N13" s="399"/>
      <c r="O13" s="406"/>
      <c r="P13" s="407"/>
      <c r="Q13" s="408"/>
      <c r="R13" s="383" t="s">
        <v>5</v>
      </c>
    </row>
    <row r="14" spans="1:18" ht="22.5" customHeight="1">
      <c r="B14" s="383"/>
      <c r="C14" s="80"/>
      <c r="D14" s="80"/>
      <c r="F14" s="409" t="s">
        <v>54</v>
      </c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1"/>
      <c r="R14" s="383"/>
    </row>
    <row r="15" spans="1:18">
      <c r="B15" s="383"/>
      <c r="C15" s="80"/>
      <c r="D15" s="80"/>
      <c r="R15" s="383"/>
    </row>
    <row r="16" spans="1:18">
      <c r="B16" s="383"/>
      <c r="C16" s="80"/>
      <c r="D16" s="80"/>
      <c r="R16" s="383"/>
    </row>
    <row r="17" spans="2:18" ht="18.75" customHeight="1" thickBot="1">
      <c r="F17" s="44" t="s">
        <v>6</v>
      </c>
      <c r="G17" s="45"/>
      <c r="H17" s="45"/>
      <c r="I17" s="44" t="s">
        <v>7</v>
      </c>
      <c r="L17" s="44" t="s">
        <v>8</v>
      </c>
      <c r="O17" s="44" t="s">
        <v>13</v>
      </c>
    </row>
    <row r="18" spans="2:18" ht="19.5" thickBot="1">
      <c r="E18" s="81" t="s">
        <v>14</v>
      </c>
      <c r="H18" s="38">
        <f>ROUNDDOWN(Q18*1/4,0)</f>
        <v>0</v>
      </c>
      <c r="I18" s="81"/>
      <c r="J18" s="81"/>
      <c r="K18" s="38">
        <f>H18*2</f>
        <v>0</v>
      </c>
      <c r="L18" s="81"/>
      <c r="M18" s="81"/>
      <c r="N18" s="38">
        <f>H18*3</f>
        <v>0</v>
      </c>
      <c r="Q18" s="41"/>
    </row>
    <row r="22" spans="2:18">
      <c r="B22" s="40" t="s">
        <v>55</v>
      </c>
    </row>
    <row r="23" spans="2:18" ht="13.5" customHeight="1">
      <c r="C23" s="377" t="s">
        <v>21</v>
      </c>
      <c r="D23" s="378"/>
      <c r="E23" s="379"/>
      <c r="F23" s="377" t="s">
        <v>22</v>
      </c>
      <c r="G23" s="378"/>
      <c r="H23" s="379"/>
      <c r="I23" s="377" t="s">
        <v>23</v>
      </c>
      <c r="J23" s="378"/>
      <c r="K23" s="379"/>
      <c r="L23" s="377" t="s">
        <v>24</v>
      </c>
      <c r="M23" s="378"/>
      <c r="N23" s="379"/>
      <c r="O23" s="377" t="s">
        <v>29</v>
      </c>
      <c r="P23" s="378"/>
      <c r="Q23" s="379"/>
    </row>
    <row r="24" spans="2:18" ht="13.5" customHeight="1">
      <c r="C24" s="380"/>
      <c r="D24" s="381"/>
      <c r="E24" s="382"/>
      <c r="F24" s="380"/>
      <c r="G24" s="381"/>
      <c r="H24" s="382"/>
      <c r="I24" s="380"/>
      <c r="J24" s="381"/>
      <c r="K24" s="382"/>
      <c r="L24" s="380"/>
      <c r="M24" s="381"/>
      <c r="N24" s="382"/>
      <c r="O24" s="380"/>
      <c r="P24" s="381"/>
      <c r="Q24" s="382"/>
      <c r="R24" s="45" t="s">
        <v>50</v>
      </c>
    </row>
    <row r="25" spans="2:18">
      <c r="O25" s="43"/>
    </row>
    <row r="26" spans="2:18">
      <c r="O26" s="43"/>
    </row>
    <row r="27" spans="2:18">
      <c r="C27" s="44" t="s">
        <v>25</v>
      </c>
      <c r="D27" s="45"/>
      <c r="E27" s="45"/>
      <c r="F27" s="44" t="s">
        <v>26</v>
      </c>
      <c r="I27" s="44" t="s">
        <v>27</v>
      </c>
      <c r="L27" s="44" t="s">
        <v>28</v>
      </c>
      <c r="O27" s="44" t="s">
        <v>30</v>
      </c>
    </row>
    <row r="28" spans="2:18">
      <c r="B28" s="46">
        <f>Q18</f>
        <v>0</v>
      </c>
      <c r="E28" s="46">
        <f>B28+($Q$18-$N$18)</f>
        <v>0</v>
      </c>
      <c r="H28" s="46">
        <f>E28+($Q$18-$N$18)</f>
        <v>0</v>
      </c>
      <c r="K28" s="46">
        <f>H28+($Q$18-$N$18)</f>
        <v>0</v>
      </c>
      <c r="N28" s="46">
        <f>K28+($Q$18-$N$18)</f>
        <v>0</v>
      </c>
      <c r="R28" s="82"/>
    </row>
    <row r="29" spans="2:18">
      <c r="R29" s="83"/>
    </row>
    <row r="30" spans="2:18">
      <c r="R30" s="83"/>
    </row>
    <row r="31" spans="2:18">
      <c r="R31" s="84"/>
    </row>
    <row r="33" spans="2:20" ht="19.5">
      <c r="B33" s="333" t="s">
        <v>65</v>
      </c>
      <c r="C33" s="333"/>
      <c r="D33" s="333"/>
      <c r="E33" s="333" t="s">
        <v>56</v>
      </c>
      <c r="F33" s="359"/>
      <c r="G33" s="413" t="s">
        <v>63</v>
      </c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5"/>
      <c r="T33" s="31"/>
    </row>
    <row r="34" spans="2:20" ht="19.5">
      <c r="B34" s="328" t="s">
        <v>66</v>
      </c>
      <c r="C34" s="328"/>
      <c r="D34" s="328"/>
      <c r="E34" s="334">
        <f>SUM(G34:H38)</f>
        <v>0</v>
      </c>
      <c r="F34" s="335"/>
      <c r="G34" s="416">
        <f>L34*$O$34*Q34*6000*0.8*1.1</f>
        <v>0</v>
      </c>
      <c r="H34" s="417"/>
      <c r="I34" s="418" t="s">
        <v>57</v>
      </c>
      <c r="J34" s="419"/>
      <c r="K34" s="118" t="s">
        <v>58</v>
      </c>
      <c r="L34" s="121"/>
      <c r="M34" s="336" t="s">
        <v>64</v>
      </c>
      <c r="N34" s="337"/>
      <c r="O34" s="370"/>
      <c r="P34" s="85" t="s">
        <v>59</v>
      </c>
      <c r="Q34" s="86">
        <v>0.5</v>
      </c>
      <c r="R34" s="384" t="s">
        <v>143</v>
      </c>
      <c r="S34" s="385"/>
      <c r="T34" s="31"/>
    </row>
    <row r="35" spans="2:20" ht="19.5">
      <c r="B35" s="328"/>
      <c r="C35" s="328"/>
      <c r="D35" s="328"/>
      <c r="E35" s="334"/>
      <c r="F35" s="335"/>
      <c r="G35" s="366">
        <f>L35*$O$34*Q35*6000*0.8*1.1</f>
        <v>0</v>
      </c>
      <c r="H35" s="373"/>
      <c r="I35" s="342" t="s">
        <v>60</v>
      </c>
      <c r="J35" s="343"/>
      <c r="K35" s="119" t="s">
        <v>58</v>
      </c>
      <c r="L35" s="122"/>
      <c r="M35" s="338"/>
      <c r="N35" s="339"/>
      <c r="O35" s="371"/>
      <c r="P35" s="52" t="s">
        <v>59</v>
      </c>
      <c r="Q35" s="53">
        <v>0.25</v>
      </c>
      <c r="R35" s="386"/>
      <c r="S35" s="387"/>
      <c r="T35" s="31"/>
    </row>
    <row r="36" spans="2:20" ht="19.5">
      <c r="B36" s="328"/>
      <c r="C36" s="328"/>
      <c r="D36" s="328"/>
      <c r="E36" s="334"/>
      <c r="F36" s="335"/>
      <c r="G36" s="366">
        <f>L36*$O$34*Q36*6000*0.8*1.1</f>
        <v>0</v>
      </c>
      <c r="H36" s="373"/>
      <c r="I36" s="362" t="s">
        <v>61</v>
      </c>
      <c r="J36" s="363"/>
      <c r="K36" s="119" t="s">
        <v>58</v>
      </c>
      <c r="L36" s="122"/>
      <c r="M36" s="338"/>
      <c r="N36" s="339"/>
      <c r="O36" s="371"/>
      <c r="P36" s="52" t="s">
        <v>59</v>
      </c>
      <c r="Q36" s="53">
        <v>0.15</v>
      </c>
      <c r="R36" s="386"/>
      <c r="S36" s="387"/>
      <c r="T36" s="31"/>
    </row>
    <row r="37" spans="2:20" ht="19.5">
      <c r="B37" s="328"/>
      <c r="C37" s="328"/>
      <c r="D37" s="328"/>
      <c r="E37" s="334"/>
      <c r="F37" s="335"/>
      <c r="G37" s="366">
        <f>L37*$O$34*Q37*6000*0.8*1.1</f>
        <v>0</v>
      </c>
      <c r="H37" s="373"/>
      <c r="I37" s="375" t="s">
        <v>122</v>
      </c>
      <c r="J37" s="376"/>
      <c r="K37" s="119" t="s">
        <v>58</v>
      </c>
      <c r="L37" s="124"/>
      <c r="M37" s="338"/>
      <c r="N37" s="339"/>
      <c r="O37" s="371"/>
      <c r="P37" s="52" t="s">
        <v>59</v>
      </c>
      <c r="Q37" s="87">
        <v>0.1</v>
      </c>
      <c r="R37" s="386"/>
      <c r="S37" s="387"/>
      <c r="T37" s="31"/>
    </row>
    <row r="38" spans="2:20" ht="19.5">
      <c r="B38" s="328"/>
      <c r="C38" s="328"/>
      <c r="D38" s="328"/>
      <c r="E38" s="334"/>
      <c r="F38" s="335"/>
      <c r="G38" s="368">
        <f>L38*$O$34*Q38*6000*0.8*1.1</f>
        <v>0</v>
      </c>
      <c r="H38" s="374"/>
      <c r="I38" s="349" t="s">
        <v>62</v>
      </c>
      <c r="J38" s="350"/>
      <c r="K38" s="120" t="s">
        <v>58</v>
      </c>
      <c r="L38" s="123"/>
      <c r="M38" s="340"/>
      <c r="N38" s="341"/>
      <c r="O38" s="372"/>
      <c r="P38" s="54" t="s">
        <v>59</v>
      </c>
      <c r="Q38" s="55">
        <v>0.1</v>
      </c>
      <c r="R38" s="388"/>
      <c r="S38" s="389"/>
      <c r="T38" s="31"/>
    </row>
    <row r="39" spans="2:20" ht="19.5">
      <c r="B39" s="328" t="s">
        <v>67</v>
      </c>
      <c r="C39" s="328"/>
      <c r="D39" s="328"/>
      <c r="E39" s="334">
        <f>SUM(G39:H43)</f>
        <v>0</v>
      </c>
      <c r="F39" s="335"/>
      <c r="G39" s="416">
        <f>L39*$O$39*Q39*3000*0.8*1.1</f>
        <v>0</v>
      </c>
      <c r="H39" s="417"/>
      <c r="I39" s="418" t="s">
        <v>57</v>
      </c>
      <c r="J39" s="419"/>
      <c r="K39" s="56" t="s">
        <v>58</v>
      </c>
      <c r="L39" s="74">
        <f>L34</f>
        <v>0</v>
      </c>
      <c r="M39" s="336" t="s">
        <v>64</v>
      </c>
      <c r="N39" s="337"/>
      <c r="O39" s="357">
        <f>O34</f>
        <v>0</v>
      </c>
      <c r="P39" s="57" t="s">
        <v>59</v>
      </c>
      <c r="Q39" s="86">
        <v>0.5</v>
      </c>
      <c r="R39" s="384" t="s">
        <v>158</v>
      </c>
      <c r="S39" s="385"/>
      <c r="T39" s="58"/>
    </row>
    <row r="40" spans="2:20" ht="19.5">
      <c r="B40" s="328"/>
      <c r="C40" s="328"/>
      <c r="D40" s="328"/>
      <c r="E40" s="334"/>
      <c r="F40" s="335"/>
      <c r="G40" s="366">
        <f>L40*$O$39*Q40*3000*0.8*1.1</f>
        <v>0</v>
      </c>
      <c r="H40" s="373"/>
      <c r="I40" s="342" t="s">
        <v>60</v>
      </c>
      <c r="J40" s="343"/>
      <c r="K40" s="59" t="s">
        <v>58</v>
      </c>
      <c r="L40" s="75">
        <f>L35</f>
        <v>0</v>
      </c>
      <c r="M40" s="338"/>
      <c r="N40" s="339"/>
      <c r="O40" s="357"/>
      <c r="P40" s="60" t="s">
        <v>59</v>
      </c>
      <c r="Q40" s="53">
        <v>0.25</v>
      </c>
      <c r="R40" s="386"/>
      <c r="S40" s="387"/>
      <c r="T40" s="31"/>
    </row>
    <row r="41" spans="2:20" ht="19.5">
      <c r="B41" s="328"/>
      <c r="C41" s="328"/>
      <c r="D41" s="328"/>
      <c r="E41" s="334"/>
      <c r="F41" s="335"/>
      <c r="G41" s="366">
        <f>L41*$O$39*Q41*3000*0.8*1.1</f>
        <v>0</v>
      </c>
      <c r="H41" s="373"/>
      <c r="I41" s="362" t="s">
        <v>61</v>
      </c>
      <c r="J41" s="363"/>
      <c r="K41" s="59" t="s">
        <v>58</v>
      </c>
      <c r="L41" s="75">
        <f>L36</f>
        <v>0</v>
      </c>
      <c r="M41" s="338"/>
      <c r="N41" s="339"/>
      <c r="O41" s="357"/>
      <c r="P41" s="60" t="s">
        <v>59</v>
      </c>
      <c r="Q41" s="53">
        <v>0.15</v>
      </c>
      <c r="R41" s="386"/>
      <c r="S41" s="387"/>
      <c r="T41" s="31"/>
    </row>
    <row r="42" spans="2:20" ht="19.5">
      <c r="B42" s="328"/>
      <c r="C42" s="328"/>
      <c r="D42" s="328"/>
      <c r="E42" s="334"/>
      <c r="F42" s="335"/>
      <c r="G42" s="366">
        <f>L42*$O$39*Q42*3000*0.8*1.1</f>
        <v>0</v>
      </c>
      <c r="H42" s="373"/>
      <c r="I42" s="375" t="s">
        <v>122</v>
      </c>
      <c r="J42" s="376"/>
      <c r="K42" s="59" t="s">
        <v>58</v>
      </c>
      <c r="L42" s="75">
        <f>L37</f>
        <v>0</v>
      </c>
      <c r="M42" s="338"/>
      <c r="N42" s="339"/>
      <c r="O42" s="357"/>
      <c r="P42" s="60" t="s">
        <v>59</v>
      </c>
      <c r="Q42" s="87">
        <v>0.1</v>
      </c>
      <c r="R42" s="386"/>
      <c r="S42" s="387"/>
      <c r="T42" s="31"/>
    </row>
    <row r="43" spans="2:20" ht="19.5">
      <c r="B43" s="328"/>
      <c r="C43" s="328"/>
      <c r="D43" s="328"/>
      <c r="E43" s="334"/>
      <c r="F43" s="335"/>
      <c r="G43" s="368">
        <f>L43*$O$39*Q43*3000*0.8*1.1</f>
        <v>0</v>
      </c>
      <c r="H43" s="374"/>
      <c r="I43" s="349" t="s">
        <v>62</v>
      </c>
      <c r="J43" s="350"/>
      <c r="K43" s="61" t="s">
        <v>58</v>
      </c>
      <c r="L43" s="76">
        <f t="shared" ref="L43" si="0">L38</f>
        <v>0</v>
      </c>
      <c r="M43" s="340"/>
      <c r="N43" s="341"/>
      <c r="O43" s="358"/>
      <c r="P43" s="62" t="s">
        <v>59</v>
      </c>
      <c r="Q43" s="55">
        <v>0.1</v>
      </c>
      <c r="R43" s="388"/>
      <c r="S43" s="389"/>
      <c r="T43" s="31"/>
    </row>
    <row r="44" spans="2:20" ht="19.5">
      <c r="B44" s="328" t="s">
        <v>68</v>
      </c>
      <c r="C44" s="328"/>
      <c r="D44" s="328"/>
      <c r="E44" s="334">
        <f>(E34+E39)*0.2</f>
        <v>0</v>
      </c>
      <c r="F44" s="334"/>
      <c r="G44" s="344" t="s">
        <v>70</v>
      </c>
      <c r="H44" s="345"/>
      <c r="I44" s="345"/>
      <c r="J44" s="345"/>
      <c r="K44" s="345"/>
      <c r="L44" s="345"/>
      <c r="M44" s="63"/>
      <c r="N44" s="63"/>
      <c r="O44" s="64"/>
      <c r="P44" s="64"/>
      <c r="Q44" s="65"/>
      <c r="R44" s="64"/>
      <c r="S44" s="66"/>
      <c r="T44" s="31"/>
    </row>
    <row r="45" spans="2:20" ht="19.5">
      <c r="B45" s="328" t="s">
        <v>69</v>
      </c>
      <c r="C45" s="328"/>
      <c r="D45" s="328"/>
      <c r="E45" s="334">
        <f>ROUNDDOWN((E34+E39+E44)*0.3,0)</f>
        <v>0</v>
      </c>
      <c r="F45" s="334"/>
      <c r="G45" s="346" t="s">
        <v>71</v>
      </c>
      <c r="H45" s="346"/>
      <c r="I45" s="346"/>
      <c r="J45" s="346"/>
      <c r="K45" s="346"/>
      <c r="L45" s="346"/>
      <c r="M45" s="67"/>
      <c r="N45" s="68"/>
      <c r="O45" s="69"/>
      <c r="P45" s="69"/>
      <c r="Q45" s="69"/>
      <c r="R45" s="69"/>
      <c r="S45" s="70"/>
      <c r="T45" s="71"/>
    </row>
    <row r="46" spans="2:20" ht="19.5">
      <c r="B46" s="328" t="s">
        <v>96</v>
      </c>
      <c r="C46" s="328"/>
      <c r="D46" s="328"/>
      <c r="E46" s="334">
        <f>E34+E39+E44+E45</f>
        <v>0</v>
      </c>
      <c r="F46" s="334"/>
      <c r="G46" s="72"/>
      <c r="H46" s="67"/>
      <c r="I46" s="67"/>
      <c r="J46" s="67"/>
      <c r="K46" s="67"/>
      <c r="L46" s="67"/>
      <c r="M46" s="67"/>
      <c r="N46" s="67"/>
      <c r="O46" s="73"/>
      <c r="P46" s="73"/>
      <c r="Q46" s="73"/>
      <c r="R46" s="73"/>
      <c r="S46" s="66"/>
      <c r="T46" s="31"/>
    </row>
  </sheetData>
  <sheetProtection sheet="1" objects="1" scenarios="1"/>
  <mergeCells count="54">
    <mergeCell ref="G39:H39"/>
    <mergeCell ref="I39:J39"/>
    <mergeCell ref="G40:H40"/>
    <mergeCell ref="I40:J40"/>
    <mergeCell ref="R39:S43"/>
    <mergeCell ref="O39:O43"/>
    <mergeCell ref="M39:N4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I37:J37"/>
    <mergeCell ref="G37:H37"/>
    <mergeCell ref="B13:B16"/>
    <mergeCell ref="I9:K13"/>
    <mergeCell ref="O12:Q13"/>
    <mergeCell ref="F14:Q14"/>
    <mergeCell ref="C3:E3"/>
    <mergeCell ref="C23:E24"/>
    <mergeCell ref="F23:H24"/>
    <mergeCell ref="I23:K24"/>
    <mergeCell ref="L23:N24"/>
    <mergeCell ref="F4:H13"/>
    <mergeCell ref="L11:N13"/>
    <mergeCell ref="O23:Q24"/>
    <mergeCell ref="R13:R16"/>
    <mergeCell ref="G36:H36"/>
    <mergeCell ref="I36:J36"/>
    <mergeCell ref="G38:H38"/>
    <mergeCell ref="I38:J38"/>
    <mergeCell ref="R34:S38"/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</mergeCells>
  <phoneticPr fontId="1"/>
  <conditionalFormatting sqref="Q18 O34:O38">
    <cfRule type="containsBlanks" dxfId="3" priority="2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&amp;L【浜医様式Mk2-2(10_1)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I2" sqref="I2"/>
    </sheetView>
  </sheetViews>
  <sheetFormatPr defaultRowHeight="18.75"/>
  <cols>
    <col min="1" max="2" width="9" style="40"/>
    <col min="3" max="17" width="7" style="40" customWidth="1"/>
    <col min="18" max="16384" width="9" style="40"/>
  </cols>
  <sheetData>
    <row r="1" spans="1:18" ht="24">
      <c r="A1" s="77" t="s">
        <v>141</v>
      </c>
    </row>
    <row r="3" spans="1:18" ht="23.25" customHeight="1">
      <c r="C3" s="421" t="s">
        <v>0</v>
      </c>
      <c r="D3" s="422"/>
      <c r="E3" s="423"/>
    </row>
    <row r="4" spans="1:18" ht="13.5" customHeight="1">
      <c r="F4" s="390" t="s">
        <v>15</v>
      </c>
      <c r="G4" s="391"/>
      <c r="H4" s="392"/>
    </row>
    <row r="5" spans="1:18" ht="13.5" customHeight="1">
      <c r="F5" s="393"/>
      <c r="G5" s="394"/>
      <c r="H5" s="395"/>
    </row>
    <row r="6" spans="1:18" ht="13.5" customHeight="1">
      <c r="F6" s="393"/>
      <c r="G6" s="394"/>
      <c r="H6" s="395"/>
    </row>
    <row r="7" spans="1:18" ht="13.5" customHeight="1">
      <c r="F7" s="393"/>
      <c r="G7" s="394"/>
      <c r="H7" s="395"/>
    </row>
    <row r="8" spans="1:18" ht="13.5" customHeight="1">
      <c r="F8" s="393"/>
      <c r="G8" s="394"/>
      <c r="H8" s="395"/>
    </row>
    <row r="9" spans="1:18" ht="13.5" customHeight="1">
      <c r="F9" s="393"/>
      <c r="G9" s="394"/>
      <c r="H9" s="395"/>
      <c r="I9" s="400" t="s">
        <v>16</v>
      </c>
      <c r="J9" s="401"/>
      <c r="K9" s="402"/>
    </row>
    <row r="10" spans="1:18" ht="13.5" customHeight="1">
      <c r="F10" s="393"/>
      <c r="G10" s="394"/>
      <c r="H10" s="395"/>
      <c r="I10" s="403"/>
      <c r="J10" s="404"/>
      <c r="K10" s="405"/>
    </row>
    <row r="11" spans="1:18" ht="13.5" customHeight="1">
      <c r="B11" s="43"/>
      <c r="C11" s="43"/>
      <c r="D11" s="43"/>
      <c r="F11" s="393"/>
      <c r="G11" s="394"/>
      <c r="H11" s="395"/>
      <c r="I11" s="403"/>
      <c r="J11" s="404"/>
      <c r="K11" s="405"/>
      <c r="L11" s="430" t="s">
        <v>17</v>
      </c>
      <c r="M11" s="430"/>
      <c r="N11" s="431"/>
      <c r="O11" s="78"/>
      <c r="P11" s="79"/>
      <c r="Q11" s="79"/>
    </row>
    <row r="12" spans="1:18" ht="13.5" customHeight="1">
      <c r="B12" s="43"/>
      <c r="C12" s="43"/>
      <c r="D12" s="43"/>
      <c r="F12" s="393"/>
      <c r="G12" s="394"/>
      <c r="H12" s="395"/>
      <c r="I12" s="403"/>
      <c r="J12" s="404"/>
      <c r="K12" s="405"/>
      <c r="L12" s="432"/>
      <c r="M12" s="432"/>
      <c r="N12" s="433"/>
      <c r="O12" s="377" t="s">
        <v>12</v>
      </c>
      <c r="P12" s="378"/>
      <c r="Q12" s="379"/>
    </row>
    <row r="13" spans="1:18" ht="13.5" customHeight="1">
      <c r="B13" s="383" t="s">
        <v>4</v>
      </c>
      <c r="C13" s="80"/>
      <c r="D13" s="80"/>
      <c r="F13" s="424"/>
      <c r="G13" s="425"/>
      <c r="H13" s="426"/>
      <c r="I13" s="427"/>
      <c r="J13" s="428"/>
      <c r="K13" s="429"/>
      <c r="L13" s="434"/>
      <c r="M13" s="434"/>
      <c r="N13" s="435"/>
      <c r="O13" s="380"/>
      <c r="P13" s="381"/>
      <c r="Q13" s="382"/>
      <c r="R13" s="383" t="s">
        <v>5</v>
      </c>
    </row>
    <row r="14" spans="1:18" ht="22.5" customHeight="1">
      <c r="B14" s="383"/>
      <c r="C14" s="80"/>
      <c r="D14" s="80"/>
      <c r="F14" s="420" t="s">
        <v>54</v>
      </c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7"/>
      <c r="R14" s="383"/>
    </row>
    <row r="15" spans="1:18">
      <c r="B15" s="383"/>
      <c r="C15" s="80"/>
      <c r="D15" s="80"/>
      <c r="R15" s="383"/>
    </row>
    <row r="16" spans="1:18">
      <c r="B16" s="383"/>
      <c r="C16" s="80"/>
      <c r="D16" s="80"/>
      <c r="R16" s="383"/>
    </row>
    <row r="17" spans="2:18" ht="18.75" customHeight="1">
      <c r="F17" s="44" t="s">
        <v>6</v>
      </c>
      <c r="G17" s="45"/>
      <c r="H17" s="45"/>
      <c r="I17" s="44" t="s">
        <v>7</v>
      </c>
      <c r="L17" s="44" t="s">
        <v>8</v>
      </c>
      <c r="O17" s="44" t="s">
        <v>13</v>
      </c>
    </row>
    <row r="18" spans="2:18" ht="19.5" thickBot="1">
      <c r="E18" s="81" t="s">
        <v>14</v>
      </c>
      <c r="H18" s="88" t="s">
        <v>18</v>
      </c>
      <c r="I18" s="81"/>
      <c r="J18" s="81"/>
      <c r="K18" s="88" t="s">
        <v>19</v>
      </c>
      <c r="L18" s="81"/>
      <c r="M18" s="81"/>
      <c r="N18" s="88" t="s">
        <v>20</v>
      </c>
      <c r="R18" s="82"/>
    </row>
    <row r="19" spans="2:18" ht="19.5" thickBot="1">
      <c r="H19" s="89">
        <v>26</v>
      </c>
      <c r="I19" s="90"/>
      <c r="J19" s="90"/>
      <c r="K19" s="89">
        <v>52</v>
      </c>
      <c r="L19" s="90"/>
      <c r="M19" s="90"/>
      <c r="N19" s="89">
        <v>78</v>
      </c>
      <c r="Q19" s="41"/>
    </row>
    <row r="22" spans="2:18">
      <c r="B22" s="40" t="s">
        <v>55</v>
      </c>
    </row>
    <row r="23" spans="2:18" ht="12.75" customHeight="1">
      <c r="C23" s="377" t="s">
        <v>21</v>
      </c>
      <c r="D23" s="378"/>
      <c r="E23" s="379"/>
      <c r="F23" s="377" t="s">
        <v>22</v>
      </c>
      <c r="G23" s="378"/>
      <c r="H23" s="379"/>
      <c r="I23" s="377" t="s">
        <v>23</v>
      </c>
      <c r="J23" s="378"/>
      <c r="K23" s="379"/>
      <c r="L23" s="377" t="s">
        <v>24</v>
      </c>
      <c r="M23" s="378"/>
      <c r="N23" s="379"/>
      <c r="O23" s="377" t="s">
        <v>29</v>
      </c>
      <c r="P23" s="378"/>
      <c r="Q23" s="379"/>
    </row>
    <row r="24" spans="2:18" ht="12.75" customHeight="1">
      <c r="C24" s="380"/>
      <c r="D24" s="381"/>
      <c r="E24" s="382"/>
      <c r="F24" s="380"/>
      <c r="G24" s="381"/>
      <c r="H24" s="382"/>
      <c r="I24" s="380"/>
      <c r="J24" s="381"/>
      <c r="K24" s="382"/>
      <c r="L24" s="380"/>
      <c r="M24" s="381"/>
      <c r="N24" s="382"/>
      <c r="O24" s="380"/>
      <c r="P24" s="381"/>
      <c r="Q24" s="382"/>
      <c r="R24" s="45" t="s">
        <v>50</v>
      </c>
    </row>
    <row r="25" spans="2:18">
      <c r="O25" s="43"/>
    </row>
    <row r="26" spans="2:18">
      <c r="O26" s="43"/>
    </row>
    <row r="27" spans="2:18">
      <c r="C27" s="44" t="s">
        <v>25</v>
      </c>
      <c r="D27" s="45"/>
      <c r="E27" s="45"/>
      <c r="F27" s="44" t="s">
        <v>26</v>
      </c>
      <c r="I27" s="44" t="s">
        <v>27</v>
      </c>
      <c r="L27" s="44" t="s">
        <v>28</v>
      </c>
      <c r="O27" s="44" t="s">
        <v>30</v>
      </c>
    </row>
    <row r="28" spans="2:18">
      <c r="B28" s="91">
        <f>Q19</f>
        <v>0</v>
      </c>
      <c r="C28" s="92"/>
      <c r="D28" s="92"/>
      <c r="E28" s="93">
        <f>B28+($Q$19-$N$19)</f>
        <v>-78</v>
      </c>
      <c r="F28" s="92"/>
      <c r="G28" s="92"/>
      <c r="H28" s="93">
        <f>E28+($Q$19-$N$19)</f>
        <v>-156</v>
      </c>
      <c r="I28" s="92"/>
      <c r="J28" s="92"/>
      <c r="K28" s="93">
        <f>H28+($Q$19-$N$19)</f>
        <v>-234</v>
      </c>
      <c r="L28" s="92"/>
      <c r="M28" s="92"/>
      <c r="N28" s="93">
        <f>K28+($Q$19-$N$19)</f>
        <v>-312</v>
      </c>
      <c r="R28" s="82"/>
    </row>
    <row r="29" spans="2:18">
      <c r="R29" s="83"/>
    </row>
    <row r="30" spans="2:18">
      <c r="R30" s="84"/>
    </row>
    <row r="33" spans="2:19" ht="19.5">
      <c r="B33" s="333" t="s">
        <v>65</v>
      </c>
      <c r="C33" s="333"/>
      <c r="D33" s="333"/>
      <c r="E33" s="333" t="s">
        <v>56</v>
      </c>
      <c r="F33" s="359"/>
      <c r="G33" s="413" t="s">
        <v>63</v>
      </c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5"/>
    </row>
    <row r="34" spans="2:19" ht="19.5">
      <c r="B34" s="328" t="s">
        <v>66</v>
      </c>
      <c r="C34" s="328"/>
      <c r="D34" s="328"/>
      <c r="E34" s="334">
        <f>SUM(G34:H38)</f>
        <v>0</v>
      </c>
      <c r="F34" s="335"/>
      <c r="G34" s="416">
        <f>L34*$O$34*Q34*6000*0.8*1.1</f>
        <v>0</v>
      </c>
      <c r="H34" s="417"/>
      <c r="I34" s="418" t="s">
        <v>57</v>
      </c>
      <c r="J34" s="419"/>
      <c r="K34" s="118" t="s">
        <v>58</v>
      </c>
      <c r="L34" s="121"/>
      <c r="M34" s="336" t="s">
        <v>64</v>
      </c>
      <c r="N34" s="337"/>
      <c r="O34" s="370"/>
      <c r="P34" s="85" t="s">
        <v>59</v>
      </c>
      <c r="Q34" s="86">
        <v>0.5</v>
      </c>
      <c r="R34" s="351" t="s">
        <v>144</v>
      </c>
      <c r="S34" s="352"/>
    </row>
    <row r="35" spans="2:19" ht="19.5">
      <c r="B35" s="328"/>
      <c r="C35" s="328"/>
      <c r="D35" s="328"/>
      <c r="E35" s="334"/>
      <c r="F35" s="335"/>
      <c r="G35" s="366">
        <f>L35*$O$34*Q35*6000*0.8*1.1</f>
        <v>0</v>
      </c>
      <c r="H35" s="373"/>
      <c r="I35" s="342" t="s">
        <v>60</v>
      </c>
      <c r="J35" s="343"/>
      <c r="K35" s="119" t="s">
        <v>58</v>
      </c>
      <c r="L35" s="122"/>
      <c r="M35" s="338"/>
      <c r="N35" s="339"/>
      <c r="O35" s="371"/>
      <c r="P35" s="52" t="s">
        <v>59</v>
      </c>
      <c r="Q35" s="53">
        <v>0.25</v>
      </c>
      <c r="R35" s="353"/>
      <c r="S35" s="354"/>
    </row>
    <row r="36" spans="2:19" ht="19.5">
      <c r="B36" s="328"/>
      <c r="C36" s="328"/>
      <c r="D36" s="328"/>
      <c r="E36" s="334"/>
      <c r="F36" s="335"/>
      <c r="G36" s="366">
        <f>L36*$O$34*Q36*6000*0.8*1.1</f>
        <v>0</v>
      </c>
      <c r="H36" s="373"/>
      <c r="I36" s="362" t="s">
        <v>61</v>
      </c>
      <c r="J36" s="363"/>
      <c r="K36" s="119" t="s">
        <v>58</v>
      </c>
      <c r="L36" s="122"/>
      <c r="M36" s="338"/>
      <c r="N36" s="339"/>
      <c r="O36" s="371"/>
      <c r="P36" s="52" t="s">
        <v>59</v>
      </c>
      <c r="Q36" s="53">
        <v>0.15</v>
      </c>
      <c r="R36" s="353"/>
      <c r="S36" s="354"/>
    </row>
    <row r="37" spans="2:19" ht="19.5">
      <c r="B37" s="328"/>
      <c r="C37" s="328"/>
      <c r="D37" s="328"/>
      <c r="E37" s="334"/>
      <c r="F37" s="335"/>
      <c r="G37" s="366">
        <f>L37*$O$34*Q37*6000*0.8*1.1</f>
        <v>0</v>
      </c>
      <c r="H37" s="373"/>
      <c r="I37" s="375" t="s">
        <v>122</v>
      </c>
      <c r="J37" s="376"/>
      <c r="K37" s="119" t="s">
        <v>58</v>
      </c>
      <c r="L37" s="124"/>
      <c r="M37" s="338"/>
      <c r="N37" s="339"/>
      <c r="O37" s="371"/>
      <c r="P37" s="52" t="s">
        <v>59</v>
      </c>
      <c r="Q37" s="87">
        <v>0.1</v>
      </c>
      <c r="R37" s="353"/>
      <c r="S37" s="354"/>
    </row>
    <row r="38" spans="2:19" ht="19.5">
      <c r="B38" s="328"/>
      <c r="C38" s="328"/>
      <c r="D38" s="328"/>
      <c r="E38" s="334"/>
      <c r="F38" s="335"/>
      <c r="G38" s="368">
        <f>L38*$O$34*Q38*6000*0.8*1.1</f>
        <v>0</v>
      </c>
      <c r="H38" s="374"/>
      <c r="I38" s="349" t="s">
        <v>62</v>
      </c>
      <c r="J38" s="350"/>
      <c r="K38" s="120" t="s">
        <v>58</v>
      </c>
      <c r="L38" s="123"/>
      <c r="M38" s="340"/>
      <c r="N38" s="341"/>
      <c r="O38" s="372"/>
      <c r="P38" s="54" t="s">
        <v>59</v>
      </c>
      <c r="Q38" s="55">
        <v>0.1</v>
      </c>
      <c r="R38" s="355"/>
      <c r="S38" s="356"/>
    </row>
    <row r="39" spans="2:19" ht="19.5">
      <c r="B39" s="328" t="s">
        <v>67</v>
      </c>
      <c r="C39" s="328"/>
      <c r="D39" s="328"/>
      <c r="E39" s="334">
        <f>SUM(G39:H43)</f>
        <v>0</v>
      </c>
      <c r="F39" s="335"/>
      <c r="G39" s="416">
        <f>L39*$O$39*Q39*3000*0.8*1.1</f>
        <v>0</v>
      </c>
      <c r="H39" s="417"/>
      <c r="I39" s="418" t="s">
        <v>57</v>
      </c>
      <c r="J39" s="419"/>
      <c r="K39" s="56" t="s">
        <v>58</v>
      </c>
      <c r="L39" s="74">
        <f>L34</f>
        <v>0</v>
      </c>
      <c r="M39" s="336" t="s">
        <v>64</v>
      </c>
      <c r="N39" s="337"/>
      <c r="O39" s="357">
        <f>O34</f>
        <v>0</v>
      </c>
      <c r="P39" s="57" t="s">
        <v>59</v>
      </c>
      <c r="Q39" s="86">
        <v>0.5</v>
      </c>
      <c r="R39" s="351" t="s">
        <v>159</v>
      </c>
      <c r="S39" s="352"/>
    </row>
    <row r="40" spans="2:19" ht="19.5">
      <c r="B40" s="328"/>
      <c r="C40" s="328"/>
      <c r="D40" s="328"/>
      <c r="E40" s="334"/>
      <c r="F40" s="335"/>
      <c r="G40" s="366">
        <f>L40*$O$39*Q40*3000*0.8*1.1</f>
        <v>0</v>
      </c>
      <c r="H40" s="373"/>
      <c r="I40" s="342" t="s">
        <v>60</v>
      </c>
      <c r="J40" s="343"/>
      <c r="K40" s="59" t="s">
        <v>58</v>
      </c>
      <c r="L40" s="75">
        <f>L35</f>
        <v>0</v>
      </c>
      <c r="M40" s="338"/>
      <c r="N40" s="339"/>
      <c r="O40" s="357"/>
      <c r="P40" s="60" t="s">
        <v>59</v>
      </c>
      <c r="Q40" s="53">
        <v>0.25</v>
      </c>
      <c r="R40" s="353"/>
      <c r="S40" s="354"/>
    </row>
    <row r="41" spans="2:19" ht="19.5">
      <c r="B41" s="328"/>
      <c r="C41" s="328"/>
      <c r="D41" s="328"/>
      <c r="E41" s="334"/>
      <c r="F41" s="335"/>
      <c r="G41" s="366">
        <f>L41*$O$39*Q41*3000*0.8*1.1</f>
        <v>0</v>
      </c>
      <c r="H41" s="373"/>
      <c r="I41" s="362" t="s">
        <v>61</v>
      </c>
      <c r="J41" s="363"/>
      <c r="K41" s="59" t="s">
        <v>58</v>
      </c>
      <c r="L41" s="75">
        <f>L36</f>
        <v>0</v>
      </c>
      <c r="M41" s="338"/>
      <c r="N41" s="339"/>
      <c r="O41" s="357"/>
      <c r="P41" s="60" t="s">
        <v>59</v>
      </c>
      <c r="Q41" s="53">
        <v>0.15</v>
      </c>
      <c r="R41" s="353"/>
      <c r="S41" s="354"/>
    </row>
    <row r="42" spans="2:19" ht="19.5">
      <c r="B42" s="328"/>
      <c r="C42" s="328"/>
      <c r="D42" s="328"/>
      <c r="E42" s="334"/>
      <c r="F42" s="335"/>
      <c r="G42" s="366">
        <f>L42*$O$39*Q42*3000*0.8*1.1</f>
        <v>0</v>
      </c>
      <c r="H42" s="373"/>
      <c r="I42" s="375" t="s">
        <v>122</v>
      </c>
      <c r="J42" s="376"/>
      <c r="K42" s="59" t="s">
        <v>58</v>
      </c>
      <c r="L42" s="75">
        <f>L37</f>
        <v>0</v>
      </c>
      <c r="M42" s="338"/>
      <c r="N42" s="339"/>
      <c r="O42" s="357"/>
      <c r="P42" s="60" t="s">
        <v>59</v>
      </c>
      <c r="Q42" s="87">
        <v>0.1</v>
      </c>
      <c r="R42" s="353"/>
      <c r="S42" s="354"/>
    </row>
    <row r="43" spans="2:19" ht="19.5">
      <c r="B43" s="328"/>
      <c r="C43" s="328"/>
      <c r="D43" s="328"/>
      <c r="E43" s="334"/>
      <c r="F43" s="335"/>
      <c r="G43" s="368">
        <f>L43*$O$39*Q43*5000*1.1</f>
        <v>0</v>
      </c>
      <c r="H43" s="374"/>
      <c r="I43" s="349" t="s">
        <v>62</v>
      </c>
      <c r="J43" s="350"/>
      <c r="K43" s="61" t="s">
        <v>58</v>
      </c>
      <c r="L43" s="76">
        <f t="shared" ref="L43" si="0">L38</f>
        <v>0</v>
      </c>
      <c r="M43" s="340"/>
      <c r="N43" s="341"/>
      <c r="O43" s="358"/>
      <c r="P43" s="62" t="s">
        <v>59</v>
      </c>
      <c r="Q43" s="55">
        <v>0.1</v>
      </c>
      <c r="R43" s="355"/>
      <c r="S43" s="356"/>
    </row>
    <row r="44" spans="2:19" ht="19.5">
      <c r="B44" s="328" t="s">
        <v>68</v>
      </c>
      <c r="C44" s="328"/>
      <c r="D44" s="328"/>
      <c r="E44" s="334">
        <f>(E34+E39)*0.2</f>
        <v>0</v>
      </c>
      <c r="F44" s="334"/>
      <c r="G44" s="344" t="s">
        <v>70</v>
      </c>
      <c r="H44" s="345"/>
      <c r="I44" s="345"/>
      <c r="J44" s="345"/>
      <c r="K44" s="345"/>
      <c r="L44" s="345"/>
      <c r="M44" s="63"/>
      <c r="N44" s="63"/>
      <c r="O44" s="64"/>
      <c r="P44" s="64"/>
      <c r="Q44" s="65"/>
      <c r="R44" s="64"/>
      <c r="S44" s="66"/>
    </row>
    <row r="45" spans="2:19" ht="19.5">
      <c r="B45" s="328" t="s">
        <v>69</v>
      </c>
      <c r="C45" s="328"/>
      <c r="D45" s="328"/>
      <c r="E45" s="334">
        <f>ROUNDDOWN((E34+E39+E44)*0.3,0)</f>
        <v>0</v>
      </c>
      <c r="F45" s="334"/>
      <c r="G45" s="346" t="s">
        <v>71</v>
      </c>
      <c r="H45" s="346"/>
      <c r="I45" s="346"/>
      <c r="J45" s="346"/>
      <c r="K45" s="346"/>
      <c r="L45" s="346"/>
      <c r="M45" s="67"/>
      <c r="N45" s="68"/>
      <c r="O45" s="69"/>
      <c r="P45" s="69"/>
      <c r="Q45" s="69"/>
      <c r="R45" s="69"/>
      <c r="S45" s="70"/>
    </row>
    <row r="46" spans="2:19" ht="19.5">
      <c r="B46" s="328" t="s">
        <v>96</v>
      </c>
      <c r="C46" s="328"/>
      <c r="D46" s="328"/>
      <c r="E46" s="334">
        <f>E34+E39+E44+E45</f>
        <v>0</v>
      </c>
      <c r="F46" s="334"/>
      <c r="G46" s="72"/>
      <c r="H46" s="67"/>
      <c r="I46" s="67"/>
      <c r="J46" s="67"/>
      <c r="K46" s="67"/>
      <c r="L46" s="67"/>
      <c r="M46" s="67"/>
      <c r="N46" s="67"/>
      <c r="O46" s="73"/>
      <c r="P46" s="73"/>
      <c r="Q46" s="73"/>
      <c r="R46" s="73"/>
      <c r="S46" s="66"/>
    </row>
  </sheetData>
  <sheetProtection sheet="1" objects="1" scenarios="1"/>
  <mergeCells count="54">
    <mergeCell ref="R39:S43"/>
    <mergeCell ref="R34:S38"/>
    <mergeCell ref="B46:D46"/>
    <mergeCell ref="E46:F46"/>
    <mergeCell ref="B44:D44"/>
    <mergeCell ref="E44:F44"/>
    <mergeCell ref="G44:L44"/>
    <mergeCell ref="B45:D45"/>
    <mergeCell ref="E45:F45"/>
    <mergeCell ref="G45:L45"/>
    <mergeCell ref="M39:N43"/>
    <mergeCell ref="O39:O43"/>
    <mergeCell ref="G40:H40"/>
    <mergeCell ref="I40:J40"/>
    <mergeCell ref="G41:H41"/>
    <mergeCell ref="I38:J38"/>
    <mergeCell ref="B39:D43"/>
    <mergeCell ref="E39:F43"/>
    <mergeCell ref="G39:H39"/>
    <mergeCell ref="I39:J39"/>
    <mergeCell ref="I41:J41"/>
    <mergeCell ref="G42:H42"/>
    <mergeCell ref="I42:J42"/>
    <mergeCell ref="G43:H43"/>
    <mergeCell ref="I43:J4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G35:H35"/>
    <mergeCell ref="I35:J35"/>
    <mergeCell ref="G36:H36"/>
    <mergeCell ref="I36:J36"/>
    <mergeCell ref="G37:H37"/>
    <mergeCell ref="I37:J37"/>
    <mergeCell ref="G38:H38"/>
    <mergeCell ref="B13:B16"/>
    <mergeCell ref="R13:R16"/>
    <mergeCell ref="F14:Q14"/>
    <mergeCell ref="C3:E3"/>
    <mergeCell ref="F4:H13"/>
    <mergeCell ref="I9:K13"/>
    <mergeCell ref="L11:N13"/>
    <mergeCell ref="O12:Q13"/>
    <mergeCell ref="C23:E24"/>
    <mergeCell ref="F23:H24"/>
    <mergeCell ref="I23:K24"/>
    <mergeCell ref="L23:N24"/>
    <mergeCell ref="O23:Q24"/>
  </mergeCells>
  <phoneticPr fontId="1"/>
  <conditionalFormatting sqref="Q19 O34:O38">
    <cfRule type="containsBlanks" dxfId="2" priority="2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&amp;L【浜医様式Mk2-2(10_1)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B3" sqref="B3"/>
    </sheetView>
  </sheetViews>
  <sheetFormatPr defaultRowHeight="18.75"/>
  <cols>
    <col min="1" max="2" width="9" style="31"/>
    <col min="3" max="17" width="7" style="31" customWidth="1"/>
    <col min="18" max="16384" width="9" style="31"/>
  </cols>
  <sheetData>
    <row r="1" spans="1:16" ht="24">
      <c r="A1" s="30" t="s">
        <v>137</v>
      </c>
    </row>
    <row r="3" spans="1:16" ht="23.25" customHeight="1">
      <c r="C3" s="436" t="s">
        <v>0</v>
      </c>
      <c r="D3" s="437"/>
      <c r="E3" s="438"/>
    </row>
    <row r="4" spans="1:16" ht="13.5" customHeight="1">
      <c r="F4" s="456" t="s">
        <v>31</v>
      </c>
      <c r="G4" s="457"/>
      <c r="H4" s="458"/>
    </row>
    <row r="5" spans="1:16" ht="13.5" customHeight="1">
      <c r="F5" s="459"/>
      <c r="G5" s="460"/>
      <c r="H5" s="461"/>
    </row>
    <row r="6" spans="1:16" ht="13.5" customHeight="1">
      <c r="F6" s="459"/>
      <c r="G6" s="460"/>
      <c r="H6" s="461"/>
    </row>
    <row r="7" spans="1:16" ht="13.5" customHeight="1">
      <c r="F7" s="459"/>
      <c r="G7" s="460"/>
      <c r="H7" s="461"/>
    </row>
    <row r="8" spans="1:16" ht="13.5" customHeight="1">
      <c r="F8" s="459"/>
      <c r="G8" s="460"/>
      <c r="H8" s="461"/>
    </row>
    <row r="9" spans="1:16" ht="13.5" customHeight="1">
      <c r="F9" s="459"/>
      <c r="G9" s="460"/>
      <c r="H9" s="461"/>
    </row>
    <row r="10" spans="1:16" ht="13.5" customHeight="1">
      <c r="F10" s="450" t="s">
        <v>45</v>
      </c>
      <c r="G10" s="451"/>
      <c r="H10" s="452"/>
    </row>
    <row r="11" spans="1:16" ht="13.5" customHeight="1">
      <c r="F11" s="450"/>
      <c r="G11" s="451"/>
      <c r="H11" s="452"/>
      <c r="O11" s="94"/>
    </row>
    <row r="12" spans="1:16" ht="13.5" customHeight="1">
      <c r="F12" s="450"/>
      <c r="G12" s="451"/>
      <c r="H12" s="452"/>
    </row>
    <row r="13" spans="1:16" ht="13.5" customHeight="1">
      <c r="F13" s="450"/>
      <c r="G13" s="451"/>
      <c r="H13" s="452"/>
      <c r="I13" s="71"/>
    </row>
    <row r="14" spans="1:16" ht="13.5" customHeight="1">
      <c r="F14" s="450"/>
      <c r="G14" s="451"/>
      <c r="H14" s="452"/>
      <c r="I14" s="462" t="s">
        <v>43</v>
      </c>
      <c r="J14" s="463"/>
      <c r="K14" s="463"/>
      <c r="L14" s="463"/>
      <c r="M14" s="463"/>
      <c r="N14" s="463"/>
    </row>
    <row r="15" spans="1:16" ht="13.5" customHeight="1">
      <c r="F15" s="450"/>
      <c r="G15" s="451"/>
      <c r="H15" s="452"/>
      <c r="I15" s="95"/>
      <c r="J15" s="96"/>
      <c r="K15" s="96"/>
      <c r="O15" s="448" t="s">
        <v>33</v>
      </c>
    </row>
    <row r="16" spans="1:16" ht="13.5" customHeight="1">
      <c r="B16" s="32"/>
      <c r="C16" s="32"/>
      <c r="D16" s="32"/>
      <c r="F16" s="450"/>
      <c r="G16" s="451"/>
      <c r="H16" s="452"/>
      <c r="I16" s="95"/>
      <c r="J16" s="96"/>
      <c r="K16" s="96"/>
      <c r="L16" s="97"/>
      <c r="M16" s="98"/>
      <c r="N16" s="98"/>
      <c r="O16" s="449"/>
      <c r="P16" s="99"/>
    </row>
    <row r="17" spans="2:18" ht="13.5" customHeight="1">
      <c r="B17" s="32"/>
      <c r="C17" s="32"/>
      <c r="D17" s="32"/>
      <c r="F17" s="450"/>
      <c r="G17" s="451"/>
      <c r="H17" s="452"/>
      <c r="I17" s="464" t="s">
        <v>44</v>
      </c>
      <c r="J17" s="465"/>
      <c r="K17" s="466"/>
      <c r="L17" s="98"/>
      <c r="M17" s="98"/>
      <c r="N17" s="98"/>
      <c r="O17" s="449"/>
    </row>
    <row r="18" spans="2:18" ht="13.5" customHeight="1">
      <c r="B18" s="293" t="s">
        <v>4</v>
      </c>
      <c r="C18" s="33"/>
      <c r="D18" s="33"/>
      <c r="F18" s="453"/>
      <c r="G18" s="454"/>
      <c r="H18" s="455"/>
      <c r="I18" s="467"/>
      <c r="J18" s="468"/>
      <c r="K18" s="469"/>
      <c r="L18" s="470" t="s">
        <v>46</v>
      </c>
      <c r="M18" s="471"/>
      <c r="N18" s="472"/>
      <c r="O18" s="449"/>
      <c r="R18" s="32"/>
    </row>
    <row r="19" spans="2:18" ht="22.5" customHeight="1">
      <c r="B19" s="293"/>
      <c r="C19" s="33"/>
      <c r="D19" s="33"/>
      <c r="F19" s="445" t="s">
        <v>49</v>
      </c>
      <c r="G19" s="446"/>
      <c r="H19" s="446"/>
      <c r="I19" s="446"/>
      <c r="J19" s="446"/>
      <c r="K19" s="446"/>
      <c r="L19" s="446"/>
      <c r="M19" s="446"/>
      <c r="N19" s="447"/>
      <c r="O19" s="449"/>
      <c r="R19" s="32"/>
    </row>
    <row r="20" spans="2:18">
      <c r="B20" s="293"/>
      <c r="C20" s="33"/>
      <c r="D20" s="33"/>
      <c r="O20" s="449"/>
      <c r="R20" s="32"/>
    </row>
    <row r="21" spans="2:18">
      <c r="B21" s="293"/>
      <c r="C21" s="33"/>
      <c r="D21" s="33"/>
      <c r="O21" s="449"/>
      <c r="R21" s="32"/>
    </row>
    <row r="22" spans="2:18" ht="18.75" customHeight="1" thickBot="1">
      <c r="F22" s="34" t="s">
        <v>6</v>
      </c>
      <c r="G22" s="35"/>
      <c r="H22" s="45"/>
      <c r="I22" s="44" t="s">
        <v>7</v>
      </c>
      <c r="L22" s="34" t="s">
        <v>8</v>
      </c>
    </row>
    <row r="23" spans="2:18" ht="19.5" thickBot="1">
      <c r="E23" s="100" t="s">
        <v>14</v>
      </c>
      <c r="G23" s="100"/>
      <c r="H23" s="101"/>
      <c r="I23" s="39"/>
      <c r="J23" s="102"/>
      <c r="K23" s="103">
        <f>H23+ROUNDDOWN((N23-H23)/2,0)</f>
        <v>0</v>
      </c>
      <c r="L23" s="104"/>
      <c r="M23" s="105"/>
      <c r="N23" s="106"/>
      <c r="R23" s="47"/>
    </row>
    <row r="24" spans="2:18"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6" spans="2:18">
      <c r="B26" s="31" t="s">
        <v>51</v>
      </c>
    </row>
    <row r="27" spans="2:18" ht="13.5" customHeight="1">
      <c r="C27" s="439" t="s">
        <v>32</v>
      </c>
      <c r="D27" s="440"/>
      <c r="E27" s="441"/>
      <c r="F27" s="439" t="s">
        <v>34</v>
      </c>
      <c r="G27" s="440"/>
      <c r="H27" s="441"/>
      <c r="I27" s="439" t="s">
        <v>35</v>
      </c>
      <c r="J27" s="440"/>
      <c r="K27" s="441"/>
      <c r="L27" s="439" t="s">
        <v>36</v>
      </c>
      <c r="M27" s="440"/>
      <c r="N27" s="441"/>
      <c r="O27" s="439" t="s">
        <v>37</v>
      </c>
      <c r="P27" s="440"/>
      <c r="Q27" s="441"/>
    </row>
    <row r="28" spans="2:18" ht="13.5" customHeight="1">
      <c r="C28" s="442"/>
      <c r="D28" s="443"/>
      <c r="E28" s="444"/>
      <c r="F28" s="442"/>
      <c r="G28" s="443"/>
      <c r="H28" s="444"/>
      <c r="I28" s="442"/>
      <c r="J28" s="443"/>
      <c r="K28" s="444"/>
      <c r="L28" s="442"/>
      <c r="M28" s="443"/>
      <c r="N28" s="444"/>
      <c r="O28" s="442"/>
      <c r="P28" s="443"/>
      <c r="Q28" s="444"/>
      <c r="R28" s="42"/>
    </row>
    <row r="29" spans="2:18">
      <c r="O29" s="32"/>
    </row>
    <row r="30" spans="2:18">
      <c r="O30" s="32"/>
      <c r="R30" s="42" t="s">
        <v>38</v>
      </c>
    </row>
    <row r="31" spans="2:18">
      <c r="C31" s="34" t="s">
        <v>13</v>
      </c>
      <c r="D31" s="35"/>
      <c r="E31" s="35"/>
      <c r="F31" s="34" t="s">
        <v>39</v>
      </c>
      <c r="I31" s="34" t="s">
        <v>40</v>
      </c>
      <c r="L31" s="34" t="s">
        <v>41</v>
      </c>
      <c r="O31" s="34" t="s">
        <v>42</v>
      </c>
    </row>
    <row r="32" spans="2:18">
      <c r="B32" s="107">
        <f>N23</f>
        <v>0</v>
      </c>
      <c r="C32" s="108"/>
      <c r="D32" s="108"/>
      <c r="E32" s="107">
        <f>B32+($N$23-$K$23)</f>
        <v>0</v>
      </c>
      <c r="F32" s="108"/>
      <c r="G32" s="108"/>
      <c r="H32" s="107">
        <f>E32+($N$23-$K$23)</f>
        <v>0</v>
      </c>
      <c r="I32" s="108"/>
      <c r="J32" s="108"/>
      <c r="K32" s="107">
        <f>H32+($N$23-$K$23)</f>
        <v>0</v>
      </c>
      <c r="L32" s="108"/>
      <c r="M32" s="108"/>
      <c r="N32" s="107">
        <f>K32+($N$23-$K$23)</f>
        <v>0</v>
      </c>
      <c r="O32" s="108"/>
      <c r="R32" s="47"/>
    </row>
    <row r="33" spans="2:19">
      <c r="R33" s="49"/>
    </row>
    <row r="35" spans="2:19" ht="19.5">
      <c r="B35" s="333" t="s">
        <v>65</v>
      </c>
      <c r="C35" s="333"/>
      <c r="D35" s="333"/>
      <c r="E35" s="333" t="s">
        <v>56</v>
      </c>
      <c r="F35" s="359"/>
      <c r="G35" s="413" t="s">
        <v>63</v>
      </c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5"/>
    </row>
    <row r="36" spans="2:19" ht="19.5">
      <c r="B36" s="328" t="s">
        <v>66</v>
      </c>
      <c r="C36" s="328"/>
      <c r="D36" s="328"/>
      <c r="E36" s="334">
        <f>SUM(G36:H39)</f>
        <v>0</v>
      </c>
      <c r="F36" s="335"/>
      <c r="G36" s="416">
        <f>L36*$O$36*Q36*6000*0.8*1.1</f>
        <v>0</v>
      </c>
      <c r="H36" s="417"/>
      <c r="I36" s="418" t="s">
        <v>57</v>
      </c>
      <c r="J36" s="419"/>
      <c r="K36" s="118" t="s">
        <v>58</v>
      </c>
      <c r="L36" s="121"/>
      <c r="M36" s="336" t="s">
        <v>64</v>
      </c>
      <c r="N36" s="337"/>
      <c r="O36" s="370"/>
      <c r="P36" s="85" t="s">
        <v>59</v>
      </c>
      <c r="Q36" s="86">
        <v>0.85</v>
      </c>
      <c r="R36" s="351" t="s">
        <v>144</v>
      </c>
      <c r="S36" s="352"/>
    </row>
    <row r="37" spans="2:19" ht="19.5">
      <c r="B37" s="328"/>
      <c r="C37" s="328"/>
      <c r="D37" s="328"/>
      <c r="E37" s="334"/>
      <c r="F37" s="335"/>
      <c r="G37" s="366">
        <f>L37*$O$36*Q37*6000*0.8*1.1</f>
        <v>0</v>
      </c>
      <c r="H37" s="373"/>
      <c r="I37" s="342" t="s">
        <v>60</v>
      </c>
      <c r="J37" s="343"/>
      <c r="K37" s="119" t="s">
        <v>58</v>
      </c>
      <c r="L37" s="122"/>
      <c r="M37" s="338"/>
      <c r="N37" s="339"/>
      <c r="O37" s="371"/>
      <c r="P37" s="52" t="s">
        <v>59</v>
      </c>
      <c r="Q37" s="53">
        <v>0.1</v>
      </c>
      <c r="R37" s="353"/>
      <c r="S37" s="354"/>
    </row>
    <row r="38" spans="2:19" ht="19.5">
      <c r="B38" s="328"/>
      <c r="C38" s="328"/>
      <c r="D38" s="328"/>
      <c r="E38" s="334"/>
      <c r="F38" s="335"/>
      <c r="G38" s="366">
        <f>L38*$O$36*Q38*6000*0.8*1.1</f>
        <v>0</v>
      </c>
      <c r="H38" s="373"/>
      <c r="I38" s="362" t="s">
        <v>61</v>
      </c>
      <c r="J38" s="363"/>
      <c r="K38" s="119" t="s">
        <v>58</v>
      </c>
      <c r="L38" s="122"/>
      <c r="M38" s="338"/>
      <c r="N38" s="339"/>
      <c r="O38" s="371"/>
      <c r="P38" s="52" t="s">
        <v>59</v>
      </c>
      <c r="Q38" s="53">
        <v>0.05</v>
      </c>
      <c r="R38" s="353"/>
      <c r="S38" s="354"/>
    </row>
    <row r="39" spans="2:19" ht="19.5">
      <c r="B39" s="328"/>
      <c r="C39" s="328"/>
      <c r="D39" s="328"/>
      <c r="E39" s="334"/>
      <c r="F39" s="335"/>
      <c r="G39" s="368">
        <f>L39*$O$36*Q39*6000*0.8*1.1</f>
        <v>0</v>
      </c>
      <c r="H39" s="374"/>
      <c r="I39" s="349" t="s">
        <v>62</v>
      </c>
      <c r="J39" s="350"/>
      <c r="K39" s="120" t="s">
        <v>58</v>
      </c>
      <c r="L39" s="123"/>
      <c r="M39" s="340"/>
      <c r="N39" s="341"/>
      <c r="O39" s="372"/>
      <c r="P39" s="54" t="s">
        <v>59</v>
      </c>
      <c r="Q39" s="55">
        <v>0.1</v>
      </c>
      <c r="R39" s="355"/>
      <c r="S39" s="356"/>
    </row>
    <row r="40" spans="2:19" ht="19.5">
      <c r="B40" s="328" t="s">
        <v>67</v>
      </c>
      <c r="C40" s="328"/>
      <c r="D40" s="328"/>
      <c r="E40" s="334">
        <f>SUM(G40:H43)</f>
        <v>0</v>
      </c>
      <c r="F40" s="335"/>
      <c r="G40" s="329">
        <f>L40*$O$40*Q40*3000*0.8*1.1</f>
        <v>0</v>
      </c>
      <c r="H40" s="330"/>
      <c r="I40" s="331" t="s">
        <v>57</v>
      </c>
      <c r="J40" s="332"/>
      <c r="K40" s="126" t="s">
        <v>58</v>
      </c>
      <c r="L40" s="125">
        <f>L36</f>
        <v>0</v>
      </c>
      <c r="M40" s="336" t="s">
        <v>64</v>
      </c>
      <c r="N40" s="337"/>
      <c r="O40" s="357">
        <f>O36</f>
        <v>0</v>
      </c>
      <c r="P40" s="57" t="s">
        <v>59</v>
      </c>
      <c r="Q40" s="86">
        <v>0.85</v>
      </c>
      <c r="R40" s="351" t="s">
        <v>160</v>
      </c>
      <c r="S40" s="352"/>
    </row>
    <row r="41" spans="2:19" ht="19.5">
      <c r="B41" s="328"/>
      <c r="C41" s="328"/>
      <c r="D41" s="328"/>
      <c r="E41" s="334"/>
      <c r="F41" s="335"/>
      <c r="G41" s="329">
        <f>L41*$O$40*Q41*3000*0.8*1.1</f>
        <v>0</v>
      </c>
      <c r="H41" s="330"/>
      <c r="I41" s="342" t="s">
        <v>60</v>
      </c>
      <c r="J41" s="343"/>
      <c r="K41" s="59" t="s">
        <v>58</v>
      </c>
      <c r="L41" s="75">
        <f t="shared" ref="L41:L43" si="0">L37</f>
        <v>0</v>
      </c>
      <c r="M41" s="338"/>
      <c r="N41" s="339"/>
      <c r="O41" s="357"/>
      <c r="P41" s="60" t="s">
        <v>59</v>
      </c>
      <c r="Q41" s="53">
        <v>0.1</v>
      </c>
      <c r="R41" s="353"/>
      <c r="S41" s="354"/>
    </row>
    <row r="42" spans="2:19" ht="19.5">
      <c r="B42" s="328"/>
      <c r="C42" s="328"/>
      <c r="D42" s="328"/>
      <c r="E42" s="334"/>
      <c r="F42" s="335"/>
      <c r="G42" s="329">
        <f>L42*$O$40*Q42*3000*0.8*1.1</f>
        <v>0</v>
      </c>
      <c r="H42" s="330"/>
      <c r="I42" s="342" t="s">
        <v>61</v>
      </c>
      <c r="J42" s="343"/>
      <c r="K42" s="59" t="s">
        <v>58</v>
      </c>
      <c r="L42" s="75">
        <f t="shared" si="0"/>
        <v>0</v>
      </c>
      <c r="M42" s="338"/>
      <c r="N42" s="339"/>
      <c r="O42" s="357"/>
      <c r="P42" s="60" t="s">
        <v>59</v>
      </c>
      <c r="Q42" s="53">
        <v>0.05</v>
      </c>
      <c r="R42" s="353"/>
      <c r="S42" s="354"/>
    </row>
    <row r="43" spans="2:19" ht="19.5">
      <c r="B43" s="328"/>
      <c r="C43" s="328"/>
      <c r="D43" s="328"/>
      <c r="E43" s="334"/>
      <c r="F43" s="335"/>
      <c r="G43" s="329">
        <f>L43*$O$40*Q43*3000*0.8*1.1</f>
        <v>0</v>
      </c>
      <c r="H43" s="330"/>
      <c r="I43" s="349" t="s">
        <v>62</v>
      </c>
      <c r="J43" s="350"/>
      <c r="K43" s="61" t="s">
        <v>58</v>
      </c>
      <c r="L43" s="76">
        <f t="shared" si="0"/>
        <v>0</v>
      </c>
      <c r="M43" s="340"/>
      <c r="N43" s="341"/>
      <c r="O43" s="358"/>
      <c r="P43" s="62" t="s">
        <v>59</v>
      </c>
      <c r="Q43" s="55">
        <v>0.1</v>
      </c>
      <c r="R43" s="355"/>
      <c r="S43" s="356"/>
    </row>
    <row r="44" spans="2:19" ht="19.5">
      <c r="B44" s="328" t="s">
        <v>68</v>
      </c>
      <c r="C44" s="328"/>
      <c r="D44" s="328"/>
      <c r="E44" s="334">
        <f>(E36+E40)*0.2</f>
        <v>0</v>
      </c>
      <c r="F44" s="334"/>
      <c r="G44" s="344" t="s">
        <v>70</v>
      </c>
      <c r="H44" s="345"/>
      <c r="I44" s="345"/>
      <c r="J44" s="345"/>
      <c r="K44" s="345"/>
      <c r="L44" s="345"/>
      <c r="M44" s="63"/>
      <c r="N44" s="63"/>
      <c r="O44" s="64"/>
      <c r="P44" s="64"/>
      <c r="Q44" s="65"/>
      <c r="R44" s="64"/>
      <c r="S44" s="66"/>
    </row>
    <row r="45" spans="2:19" ht="19.5">
      <c r="B45" s="328" t="s">
        <v>69</v>
      </c>
      <c r="C45" s="328"/>
      <c r="D45" s="328"/>
      <c r="E45" s="334">
        <f>ROUNDDOWN((E36+E40+E44)*0.3,0)</f>
        <v>0</v>
      </c>
      <c r="F45" s="334"/>
      <c r="G45" s="346" t="s">
        <v>71</v>
      </c>
      <c r="H45" s="346"/>
      <c r="I45" s="346"/>
      <c r="J45" s="346"/>
      <c r="K45" s="346"/>
      <c r="L45" s="346"/>
      <c r="M45" s="67"/>
      <c r="N45" s="68"/>
      <c r="O45" s="69"/>
      <c r="P45" s="69"/>
      <c r="Q45" s="69"/>
      <c r="R45" s="69"/>
      <c r="S45" s="70"/>
    </row>
    <row r="46" spans="2:19" ht="19.5">
      <c r="B46" s="328" t="s">
        <v>96</v>
      </c>
      <c r="C46" s="328"/>
      <c r="D46" s="328"/>
      <c r="E46" s="334">
        <f>E36+E40+E44+E45</f>
        <v>0</v>
      </c>
      <c r="F46" s="334"/>
      <c r="G46" s="72"/>
      <c r="H46" s="67"/>
      <c r="I46" s="67"/>
      <c r="J46" s="67"/>
      <c r="K46" s="67"/>
      <c r="L46" s="67"/>
      <c r="M46" s="67"/>
      <c r="N46" s="67"/>
      <c r="O46" s="73"/>
      <c r="P46" s="73"/>
      <c r="Q46" s="73"/>
      <c r="R46" s="73"/>
      <c r="S46" s="66"/>
    </row>
  </sheetData>
  <sheetProtection sheet="1" objects="1" scenarios="1"/>
  <mergeCells count="51">
    <mergeCell ref="R40:S43"/>
    <mergeCell ref="B40:D43"/>
    <mergeCell ref="E40:F43"/>
    <mergeCell ref="G40:H40"/>
    <mergeCell ref="I40:J40"/>
    <mergeCell ref="M40:N43"/>
    <mergeCell ref="O40:O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</mergeCells>
  <phoneticPr fontId="1"/>
  <conditionalFormatting sqref="H23 N23 O36:O39">
    <cfRule type="containsBlanks" dxfId="1" priority="2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&amp;L【浜医様式Mk2-2(10_1)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B2" sqref="B2"/>
    </sheetView>
  </sheetViews>
  <sheetFormatPr defaultRowHeight="18.75"/>
  <cols>
    <col min="1" max="2" width="9" style="40"/>
    <col min="3" max="17" width="7" style="40" customWidth="1"/>
    <col min="18" max="16384" width="9" style="40"/>
  </cols>
  <sheetData>
    <row r="1" spans="1:16" ht="24">
      <c r="A1" s="77" t="s">
        <v>138</v>
      </c>
    </row>
    <row r="3" spans="1:16" ht="23.25" customHeight="1">
      <c r="C3" s="421" t="s">
        <v>0</v>
      </c>
      <c r="D3" s="422"/>
      <c r="E3" s="423"/>
    </row>
    <row r="4" spans="1:16" ht="13.5" customHeight="1">
      <c r="F4" s="390" t="s">
        <v>47</v>
      </c>
      <c r="G4" s="391"/>
      <c r="H4" s="392"/>
    </row>
    <row r="5" spans="1:16" ht="13.5" customHeight="1">
      <c r="F5" s="393"/>
      <c r="G5" s="394"/>
      <c r="H5" s="395"/>
    </row>
    <row r="6" spans="1:16" ht="13.5" customHeight="1">
      <c r="F6" s="393"/>
      <c r="G6" s="394"/>
      <c r="H6" s="395"/>
    </row>
    <row r="7" spans="1:16" ht="13.5" customHeight="1">
      <c r="F7" s="393"/>
      <c r="G7" s="394"/>
      <c r="H7" s="395"/>
    </row>
    <row r="8" spans="1:16" ht="13.5" customHeight="1">
      <c r="F8" s="393"/>
      <c r="G8" s="394"/>
      <c r="H8" s="395"/>
    </row>
    <row r="9" spans="1:16" ht="13.5" customHeight="1">
      <c r="F9" s="393"/>
      <c r="G9" s="394"/>
      <c r="H9" s="395"/>
    </row>
    <row r="10" spans="1:16" ht="13.5" customHeight="1">
      <c r="F10" s="393"/>
      <c r="G10" s="394"/>
      <c r="H10" s="395"/>
    </row>
    <row r="11" spans="1:16" ht="13.5" customHeight="1">
      <c r="F11" s="393"/>
      <c r="G11" s="394"/>
      <c r="H11" s="395"/>
      <c r="O11" s="109"/>
    </row>
    <row r="12" spans="1:16" ht="13.5" customHeight="1">
      <c r="F12" s="393"/>
      <c r="G12" s="394"/>
      <c r="H12" s="395"/>
    </row>
    <row r="13" spans="1:16" ht="13.5" customHeight="1">
      <c r="F13" s="393"/>
      <c r="G13" s="394"/>
      <c r="H13" s="395"/>
      <c r="I13" s="110"/>
    </row>
    <row r="14" spans="1:16" ht="13.5" customHeight="1">
      <c r="F14" s="393"/>
      <c r="G14" s="394"/>
      <c r="H14" s="395"/>
      <c r="I14" s="111"/>
      <c r="J14" s="112"/>
      <c r="K14" s="112"/>
      <c r="L14" s="112"/>
      <c r="M14" s="112"/>
      <c r="N14" s="112"/>
    </row>
    <row r="15" spans="1:16" ht="13.5" customHeight="1">
      <c r="F15" s="393"/>
      <c r="G15" s="394"/>
      <c r="H15" s="395"/>
      <c r="I15" s="113"/>
      <c r="J15" s="114"/>
      <c r="K15" s="114"/>
      <c r="O15" s="475" t="s">
        <v>33</v>
      </c>
    </row>
    <row r="16" spans="1:16" ht="13.5" customHeight="1">
      <c r="B16" s="43"/>
      <c r="C16" s="43"/>
      <c r="D16" s="43"/>
      <c r="F16" s="393"/>
      <c r="G16" s="394"/>
      <c r="H16" s="395"/>
      <c r="I16" s="477" t="s">
        <v>48</v>
      </c>
      <c r="J16" s="478"/>
      <c r="K16" s="479"/>
      <c r="L16" s="115"/>
      <c r="M16" s="115"/>
      <c r="N16" s="115"/>
      <c r="O16" s="476"/>
      <c r="P16" s="79"/>
    </row>
    <row r="17" spans="2:18" ht="13.5" customHeight="1">
      <c r="B17" s="43"/>
      <c r="C17" s="43"/>
      <c r="D17" s="43"/>
      <c r="F17" s="393"/>
      <c r="G17" s="394"/>
      <c r="H17" s="395"/>
      <c r="I17" s="480"/>
      <c r="J17" s="481"/>
      <c r="K17" s="482"/>
      <c r="L17" s="115"/>
      <c r="M17" s="115"/>
      <c r="N17" s="115"/>
      <c r="O17" s="476"/>
    </row>
    <row r="18" spans="2:18" ht="13.5" customHeight="1">
      <c r="B18" s="383" t="s">
        <v>4</v>
      </c>
      <c r="C18" s="80"/>
      <c r="D18" s="80"/>
      <c r="F18" s="424"/>
      <c r="G18" s="425"/>
      <c r="H18" s="426"/>
      <c r="I18" s="483"/>
      <c r="J18" s="484"/>
      <c r="K18" s="485"/>
      <c r="L18" s="473" t="s">
        <v>46</v>
      </c>
      <c r="M18" s="473"/>
      <c r="N18" s="474"/>
      <c r="O18" s="476"/>
      <c r="R18" s="43"/>
    </row>
    <row r="19" spans="2:18" ht="22.5" customHeight="1">
      <c r="B19" s="383"/>
      <c r="C19" s="80"/>
      <c r="D19" s="80"/>
      <c r="F19" s="420" t="s">
        <v>49</v>
      </c>
      <c r="G19" s="326"/>
      <c r="H19" s="326"/>
      <c r="I19" s="326"/>
      <c r="J19" s="326"/>
      <c r="K19" s="326"/>
      <c r="L19" s="326"/>
      <c r="M19" s="326"/>
      <c r="N19" s="327"/>
      <c r="O19" s="476"/>
      <c r="R19" s="43"/>
    </row>
    <row r="20" spans="2:18">
      <c r="B20" s="383"/>
      <c r="C20" s="80"/>
      <c r="D20" s="80"/>
      <c r="O20" s="476"/>
      <c r="R20" s="43"/>
    </row>
    <row r="21" spans="2:18">
      <c r="B21" s="383"/>
      <c r="C21" s="80"/>
      <c r="D21" s="80"/>
      <c r="O21" s="476"/>
      <c r="R21" s="43"/>
    </row>
    <row r="22" spans="2:18" ht="18.75" customHeight="1" thickBot="1">
      <c r="F22" s="44" t="s">
        <v>6</v>
      </c>
      <c r="G22" s="45"/>
      <c r="H22" s="45"/>
      <c r="I22" s="44" t="s">
        <v>7</v>
      </c>
      <c r="L22" s="44" t="s">
        <v>8</v>
      </c>
    </row>
    <row r="23" spans="2:18" ht="19.5" thickBot="1">
      <c r="E23" s="81" t="s">
        <v>14</v>
      </c>
      <c r="G23" s="81"/>
      <c r="H23" s="116">
        <f>ROUNDDOWN(N23*1/3,0)</f>
        <v>0</v>
      </c>
      <c r="I23" s="39"/>
      <c r="K23" s="116">
        <f>H23*2</f>
        <v>0</v>
      </c>
      <c r="L23" s="39"/>
      <c r="N23" s="41"/>
      <c r="R23" s="82"/>
    </row>
    <row r="26" spans="2:18">
      <c r="B26" s="40" t="s">
        <v>51</v>
      </c>
    </row>
    <row r="27" spans="2:18" ht="13.5" customHeight="1">
      <c r="C27" s="318" t="s">
        <v>32</v>
      </c>
      <c r="D27" s="319"/>
      <c r="E27" s="320"/>
      <c r="F27" s="318" t="s">
        <v>34</v>
      </c>
      <c r="G27" s="319"/>
      <c r="H27" s="320"/>
      <c r="I27" s="318" t="s">
        <v>35</v>
      </c>
      <c r="J27" s="319"/>
      <c r="K27" s="320"/>
      <c r="L27" s="318" t="s">
        <v>36</v>
      </c>
      <c r="M27" s="319"/>
      <c r="N27" s="320"/>
      <c r="O27" s="318" t="s">
        <v>37</v>
      </c>
      <c r="P27" s="319"/>
      <c r="Q27" s="320"/>
    </row>
    <row r="28" spans="2:18" ht="13.5" customHeight="1">
      <c r="C28" s="321"/>
      <c r="D28" s="322"/>
      <c r="E28" s="323"/>
      <c r="F28" s="321"/>
      <c r="G28" s="322"/>
      <c r="H28" s="323"/>
      <c r="I28" s="321"/>
      <c r="J28" s="322"/>
      <c r="K28" s="323"/>
      <c r="L28" s="321"/>
      <c r="M28" s="322"/>
      <c r="N28" s="323"/>
      <c r="O28" s="321"/>
      <c r="P28" s="322"/>
      <c r="Q28" s="323"/>
      <c r="R28" s="45"/>
    </row>
    <row r="29" spans="2:18">
      <c r="O29" s="43"/>
    </row>
    <row r="30" spans="2:18">
      <c r="O30" s="43"/>
      <c r="R30" s="45" t="s">
        <v>38</v>
      </c>
    </row>
    <row r="31" spans="2:18">
      <c r="C31" s="44" t="s">
        <v>13</v>
      </c>
      <c r="D31" s="45"/>
      <c r="E31" s="45"/>
      <c r="F31" s="44" t="s">
        <v>39</v>
      </c>
      <c r="I31" s="44" t="s">
        <v>40</v>
      </c>
      <c r="L31" s="44" t="s">
        <v>41</v>
      </c>
      <c r="O31" s="44" t="s">
        <v>42</v>
      </c>
    </row>
    <row r="32" spans="2:18">
      <c r="B32" s="117">
        <f>N23</f>
        <v>0</v>
      </c>
      <c r="E32" s="117">
        <f>B32+($N$23-$K$23)</f>
        <v>0</v>
      </c>
      <c r="H32" s="117">
        <f>E32+($N$23-$K$23)</f>
        <v>0</v>
      </c>
      <c r="K32" s="117">
        <f>H32+($N$23-$K$23)</f>
        <v>0</v>
      </c>
      <c r="N32" s="117">
        <f>K32+($N$23-$K$23)</f>
        <v>0</v>
      </c>
      <c r="R32" s="82"/>
    </row>
    <row r="33" spans="2:19">
      <c r="R33" s="84"/>
    </row>
    <row r="35" spans="2:19" ht="19.5">
      <c r="B35" s="333" t="s">
        <v>65</v>
      </c>
      <c r="C35" s="333"/>
      <c r="D35" s="333"/>
      <c r="E35" s="333" t="s">
        <v>56</v>
      </c>
      <c r="F35" s="359"/>
      <c r="G35" s="413" t="s">
        <v>63</v>
      </c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5"/>
    </row>
    <row r="36" spans="2:19" ht="19.5">
      <c r="B36" s="328" t="s">
        <v>66</v>
      </c>
      <c r="C36" s="328"/>
      <c r="D36" s="328"/>
      <c r="E36" s="334">
        <f>SUM(G36:H39)</f>
        <v>0</v>
      </c>
      <c r="F36" s="335"/>
      <c r="G36" s="416">
        <f>L36*$O$36*Q36*6000*0.8*1.1</f>
        <v>0</v>
      </c>
      <c r="H36" s="417"/>
      <c r="I36" s="418" t="s">
        <v>57</v>
      </c>
      <c r="J36" s="419"/>
      <c r="K36" s="118" t="s">
        <v>58</v>
      </c>
      <c r="L36" s="121"/>
      <c r="M36" s="336" t="s">
        <v>64</v>
      </c>
      <c r="N36" s="337"/>
      <c r="O36" s="370"/>
      <c r="P36" s="85" t="s">
        <v>59</v>
      </c>
      <c r="Q36" s="86">
        <v>0.75</v>
      </c>
      <c r="R36" s="351" t="s">
        <v>145</v>
      </c>
      <c r="S36" s="352"/>
    </row>
    <row r="37" spans="2:19" ht="19.5">
      <c r="B37" s="328"/>
      <c r="C37" s="328"/>
      <c r="D37" s="328"/>
      <c r="E37" s="334"/>
      <c r="F37" s="335"/>
      <c r="G37" s="366">
        <f>L37*$O$36*Q37*6000*0.8*1.1</f>
        <v>0</v>
      </c>
      <c r="H37" s="373"/>
      <c r="I37" s="342" t="s">
        <v>60</v>
      </c>
      <c r="J37" s="343"/>
      <c r="K37" s="119" t="s">
        <v>58</v>
      </c>
      <c r="L37" s="122"/>
      <c r="M37" s="338"/>
      <c r="N37" s="339"/>
      <c r="O37" s="371"/>
      <c r="P37" s="52" t="s">
        <v>59</v>
      </c>
      <c r="Q37" s="53">
        <v>0.2</v>
      </c>
      <c r="R37" s="353"/>
      <c r="S37" s="354"/>
    </row>
    <row r="38" spans="2:19" ht="19.5">
      <c r="B38" s="328"/>
      <c r="C38" s="328"/>
      <c r="D38" s="328"/>
      <c r="E38" s="334"/>
      <c r="F38" s="335"/>
      <c r="G38" s="366">
        <f>L38*$O$36*Q38*6000*0.8*1.1</f>
        <v>0</v>
      </c>
      <c r="H38" s="373"/>
      <c r="I38" s="362" t="s">
        <v>61</v>
      </c>
      <c r="J38" s="363"/>
      <c r="K38" s="119" t="s">
        <v>58</v>
      </c>
      <c r="L38" s="122"/>
      <c r="M38" s="338"/>
      <c r="N38" s="339"/>
      <c r="O38" s="371"/>
      <c r="P38" s="52" t="s">
        <v>59</v>
      </c>
      <c r="Q38" s="53">
        <v>0.05</v>
      </c>
      <c r="R38" s="353"/>
      <c r="S38" s="354"/>
    </row>
    <row r="39" spans="2:19" ht="19.5">
      <c r="B39" s="328"/>
      <c r="C39" s="328"/>
      <c r="D39" s="328"/>
      <c r="E39" s="334"/>
      <c r="F39" s="335"/>
      <c r="G39" s="368">
        <f>L39*$O$36*Q39*6000*0.8*1.1</f>
        <v>0</v>
      </c>
      <c r="H39" s="374"/>
      <c r="I39" s="349" t="s">
        <v>62</v>
      </c>
      <c r="J39" s="350"/>
      <c r="K39" s="120" t="s">
        <v>58</v>
      </c>
      <c r="L39" s="123"/>
      <c r="M39" s="340"/>
      <c r="N39" s="341"/>
      <c r="O39" s="372"/>
      <c r="P39" s="54" t="s">
        <v>59</v>
      </c>
      <c r="Q39" s="55">
        <v>0.1</v>
      </c>
      <c r="R39" s="355"/>
      <c r="S39" s="356"/>
    </row>
    <row r="40" spans="2:19" ht="19.5">
      <c r="B40" s="328" t="s">
        <v>67</v>
      </c>
      <c r="C40" s="328"/>
      <c r="D40" s="328"/>
      <c r="E40" s="334">
        <f>SUM(G40:H43)</f>
        <v>0</v>
      </c>
      <c r="F40" s="335"/>
      <c r="G40" s="416">
        <f>L40*$O$40*Q40*3000*0.8*1.1</f>
        <v>0</v>
      </c>
      <c r="H40" s="417"/>
      <c r="I40" s="331" t="s">
        <v>57</v>
      </c>
      <c r="J40" s="332"/>
      <c r="K40" s="56" t="s">
        <v>58</v>
      </c>
      <c r="L40" s="74">
        <f>L36</f>
        <v>0</v>
      </c>
      <c r="M40" s="338" t="s">
        <v>64</v>
      </c>
      <c r="N40" s="339"/>
      <c r="O40" s="357">
        <f>O36</f>
        <v>0</v>
      </c>
      <c r="P40" s="57" t="s">
        <v>59</v>
      </c>
      <c r="Q40" s="86">
        <v>0.75</v>
      </c>
      <c r="R40" s="351" t="s">
        <v>159</v>
      </c>
      <c r="S40" s="352"/>
    </row>
    <row r="41" spans="2:19" ht="19.5">
      <c r="B41" s="328"/>
      <c r="C41" s="328"/>
      <c r="D41" s="328"/>
      <c r="E41" s="334"/>
      <c r="F41" s="335"/>
      <c r="G41" s="366">
        <f>L41*$O$40*Q41*3000*0.8*1.1</f>
        <v>0</v>
      </c>
      <c r="H41" s="373"/>
      <c r="I41" s="342" t="s">
        <v>60</v>
      </c>
      <c r="J41" s="343"/>
      <c r="K41" s="59" t="s">
        <v>58</v>
      </c>
      <c r="L41" s="75">
        <f t="shared" ref="L41:L43" si="0">L37</f>
        <v>0</v>
      </c>
      <c r="M41" s="338"/>
      <c r="N41" s="339"/>
      <c r="O41" s="357"/>
      <c r="P41" s="60" t="s">
        <v>59</v>
      </c>
      <c r="Q41" s="53">
        <v>0.2</v>
      </c>
      <c r="R41" s="353"/>
      <c r="S41" s="354"/>
    </row>
    <row r="42" spans="2:19" ht="19.5">
      <c r="B42" s="328"/>
      <c r="C42" s="328"/>
      <c r="D42" s="328"/>
      <c r="E42" s="334"/>
      <c r="F42" s="335"/>
      <c r="G42" s="366">
        <f>L42*$O$40*Q42*3000*0.8*1.1</f>
        <v>0</v>
      </c>
      <c r="H42" s="373"/>
      <c r="I42" s="342" t="s">
        <v>61</v>
      </c>
      <c r="J42" s="343"/>
      <c r="K42" s="59" t="s">
        <v>58</v>
      </c>
      <c r="L42" s="75">
        <f t="shared" si="0"/>
        <v>0</v>
      </c>
      <c r="M42" s="338"/>
      <c r="N42" s="339"/>
      <c r="O42" s="357"/>
      <c r="P42" s="60" t="s">
        <v>59</v>
      </c>
      <c r="Q42" s="53">
        <v>0.05</v>
      </c>
      <c r="R42" s="353"/>
      <c r="S42" s="354"/>
    </row>
    <row r="43" spans="2:19" ht="19.5">
      <c r="B43" s="328"/>
      <c r="C43" s="328"/>
      <c r="D43" s="328"/>
      <c r="E43" s="334"/>
      <c r="F43" s="335"/>
      <c r="G43" s="368">
        <f>L43*$O$40*Q43*3000*0.8*1.1</f>
        <v>0</v>
      </c>
      <c r="H43" s="374"/>
      <c r="I43" s="349" t="s">
        <v>62</v>
      </c>
      <c r="J43" s="350"/>
      <c r="K43" s="61" t="s">
        <v>58</v>
      </c>
      <c r="L43" s="76">
        <f t="shared" si="0"/>
        <v>0</v>
      </c>
      <c r="M43" s="340"/>
      <c r="N43" s="341"/>
      <c r="O43" s="358"/>
      <c r="P43" s="62" t="s">
        <v>59</v>
      </c>
      <c r="Q43" s="55">
        <v>0.1</v>
      </c>
      <c r="R43" s="355"/>
      <c r="S43" s="356"/>
    </row>
    <row r="44" spans="2:19" ht="19.5">
      <c r="B44" s="328" t="s">
        <v>68</v>
      </c>
      <c r="C44" s="328"/>
      <c r="D44" s="328"/>
      <c r="E44" s="334">
        <f>(E36+E40)*0.2</f>
        <v>0</v>
      </c>
      <c r="F44" s="334"/>
      <c r="G44" s="344" t="s">
        <v>70</v>
      </c>
      <c r="H44" s="345"/>
      <c r="I44" s="345"/>
      <c r="J44" s="345"/>
      <c r="K44" s="345"/>
      <c r="L44" s="345"/>
      <c r="M44" s="63"/>
      <c r="N44" s="63"/>
      <c r="O44" s="64"/>
      <c r="P44" s="64"/>
      <c r="Q44" s="65"/>
      <c r="R44" s="64"/>
      <c r="S44" s="66"/>
    </row>
    <row r="45" spans="2:19" ht="19.5">
      <c r="B45" s="328" t="s">
        <v>69</v>
      </c>
      <c r="C45" s="328"/>
      <c r="D45" s="328"/>
      <c r="E45" s="334">
        <f>ROUNDDOWN((E36+E40+E44)*0.3,0)</f>
        <v>0</v>
      </c>
      <c r="F45" s="334"/>
      <c r="G45" s="346" t="s">
        <v>71</v>
      </c>
      <c r="H45" s="346"/>
      <c r="I45" s="346"/>
      <c r="J45" s="346"/>
      <c r="K45" s="346"/>
      <c r="L45" s="346"/>
      <c r="M45" s="67"/>
      <c r="N45" s="68"/>
      <c r="O45" s="69"/>
      <c r="P45" s="69"/>
      <c r="Q45" s="69"/>
      <c r="R45" s="69"/>
      <c r="S45" s="70"/>
    </row>
    <row r="46" spans="2:19" ht="19.5">
      <c r="B46" s="328" t="s">
        <v>96</v>
      </c>
      <c r="C46" s="328"/>
      <c r="D46" s="328"/>
      <c r="E46" s="334">
        <f>E36+E40+E44+E45</f>
        <v>0</v>
      </c>
      <c r="F46" s="334"/>
      <c r="G46" s="72"/>
      <c r="H46" s="67"/>
      <c r="I46" s="67"/>
      <c r="J46" s="67"/>
      <c r="K46" s="67"/>
      <c r="L46" s="67"/>
      <c r="M46" s="67"/>
      <c r="N46" s="67"/>
      <c r="O46" s="73"/>
      <c r="P46" s="73"/>
      <c r="Q46" s="73"/>
      <c r="R46" s="73"/>
      <c r="S46" s="66"/>
    </row>
  </sheetData>
  <sheetProtection sheet="1" objects="1" scenarios="1"/>
  <mergeCells count="49">
    <mergeCell ref="R40:S43"/>
    <mergeCell ref="B40:D43"/>
    <mergeCell ref="E40:F43"/>
    <mergeCell ref="G40:H40"/>
    <mergeCell ref="I40:J40"/>
    <mergeCell ref="M40:N43"/>
    <mergeCell ref="O40:O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C3:E3"/>
    <mergeCell ref="O15:O21"/>
    <mergeCell ref="O27:Q28"/>
    <mergeCell ref="F4:H18"/>
    <mergeCell ref="I16:K18"/>
    <mergeCell ref="B18:B21"/>
    <mergeCell ref="L18:N18"/>
    <mergeCell ref="F19:N19"/>
    <mergeCell ref="C27:E28"/>
    <mergeCell ref="F27:H28"/>
    <mergeCell ref="I27:K28"/>
    <mergeCell ref="L27:N28"/>
  </mergeCells>
  <phoneticPr fontId="1"/>
  <conditionalFormatting sqref="N23 O36:O39">
    <cfRule type="containsBlanks" dxfId="0" priority="2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&amp;L【浜医様式Mk2-2(10_1)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製造販売後臨床試験（医薬品）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'製造販売後臨床試験（医薬品）'!Print_Area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2025-12-17T00:37:51Z</dcterms:modified>
</cp:coreProperties>
</file>